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270" windowWidth="18735" windowHeight="12210"/>
  </bookViews>
  <sheets>
    <sheet name="Stavba" sheetId="1" r:id="rId1"/>
    <sheet name="VzorPolozky" sheetId="10" state="hidden" r:id="rId2"/>
    <sheet name="101 17_55_101 Pol" sheetId="12" r:id="rId3"/>
    <sheet name="111 17_55_111 Pol" sheetId="13" r:id="rId4"/>
    <sheet name="112 17_55_112 Pol" sheetId="14" r:id="rId5"/>
    <sheet name="113 17_55_113 Pol" sheetId="15" r:id="rId6"/>
  </sheets>
  <externalReferences>
    <externalReference r:id="rId7"/>
  </externalReferences>
  <definedNames>
    <definedName name="CelkemDPHVypocet" localSheetId="0">Stavba!$H$48</definedName>
    <definedName name="CenaCelkem">Stavba!$G$29</definedName>
    <definedName name="CenaCelkemBezDPH">Stavba!$G$28</definedName>
    <definedName name="CenaCelkemVypocet" localSheetId="0">Stavba!$I$48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'101 17_55_101 Pol'!$1:$7</definedName>
    <definedName name="_xlnm.Print_Titles" localSheetId="3">'111 17_55_111 Pol'!$1:$7</definedName>
    <definedName name="_xlnm.Print_Titles" localSheetId="4">'112 17_55_112 Pol'!$1:$7</definedName>
    <definedName name="_xlnm.Print_Titles" localSheetId="5">'113 17_55_113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'101 17_55_101 Pol'!$A$1:$W$75</definedName>
    <definedName name="_xlnm.Print_Area" localSheetId="3">'111 17_55_111 Pol'!$A$1:$W$43</definedName>
    <definedName name="_xlnm.Print_Area" localSheetId="4">'112 17_55_112 Pol'!$A$1:$W$56</definedName>
    <definedName name="_xlnm.Print_Area" localSheetId="5">'113 17_55_113 Pol'!$A$1:$W$43</definedName>
    <definedName name="_xlnm.Print_Area" localSheetId="0">Stavba!$A$1:$J$62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Stavba!$F$48</definedName>
    <definedName name="ZakladDPHZakl">Stavba!$G$25</definedName>
    <definedName name="ZakladDPHZaklVypocet" localSheetId="0">Stavba!$G$48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1" i="1"/>
  <c r="I60"/>
  <c r="I17" s="1"/>
  <c r="I59"/>
  <c r="I58"/>
  <c r="I57"/>
  <c r="I56"/>
  <c r="I62" s="1"/>
  <c r="I55"/>
  <c r="G47"/>
  <c r="F47"/>
  <c r="G46"/>
  <c r="I46" s="1"/>
  <c r="F46"/>
  <c r="G45"/>
  <c r="F45"/>
  <c r="G44"/>
  <c r="I44" s="1"/>
  <c r="F44"/>
  <c r="G43"/>
  <c r="F43"/>
  <c r="G42"/>
  <c r="I42" s="1"/>
  <c r="F42"/>
  <c r="G41"/>
  <c r="F41"/>
  <c r="G40"/>
  <c r="I40" s="1"/>
  <c r="F40"/>
  <c r="G39"/>
  <c r="G48" s="1"/>
  <c r="G25" s="1"/>
  <c r="F39"/>
  <c r="F48" s="1"/>
  <c r="G23" s="1"/>
  <c r="G42" i="15"/>
  <c r="G9"/>
  <c r="I9"/>
  <c r="I8" s="1"/>
  <c r="K9"/>
  <c r="M9"/>
  <c r="O9"/>
  <c r="Q9"/>
  <c r="Q8" s="1"/>
  <c r="V9"/>
  <c r="G12"/>
  <c r="M12" s="1"/>
  <c r="I12"/>
  <c r="K12"/>
  <c r="K8" s="1"/>
  <c r="O12"/>
  <c r="O8" s="1"/>
  <c r="Q12"/>
  <c r="V12"/>
  <c r="V8" s="1"/>
  <c r="G15"/>
  <c r="I15"/>
  <c r="K15"/>
  <c r="M15"/>
  <c r="O15"/>
  <c r="Q15"/>
  <c r="V15"/>
  <c r="G18"/>
  <c r="M18" s="1"/>
  <c r="I18"/>
  <c r="K18"/>
  <c r="O18"/>
  <c r="Q18"/>
  <c r="V18"/>
  <c r="G21"/>
  <c r="I21"/>
  <c r="K21"/>
  <c r="M21"/>
  <c r="O21"/>
  <c r="Q21"/>
  <c r="V21"/>
  <c r="G23"/>
  <c r="M23" s="1"/>
  <c r="I23"/>
  <c r="K23"/>
  <c r="O23"/>
  <c r="Q23"/>
  <c r="V23"/>
  <c r="G25"/>
  <c r="I25"/>
  <c r="K25"/>
  <c r="M25"/>
  <c r="O25"/>
  <c r="Q25"/>
  <c r="V25"/>
  <c r="G26"/>
  <c r="M26" s="1"/>
  <c r="I26"/>
  <c r="K26"/>
  <c r="O26"/>
  <c r="Q26"/>
  <c r="V26"/>
  <c r="G30"/>
  <c r="I30"/>
  <c r="K30"/>
  <c r="M30"/>
  <c r="O30"/>
  <c r="Q30"/>
  <c r="V30"/>
  <c r="G33"/>
  <c r="M33" s="1"/>
  <c r="I33"/>
  <c r="K33"/>
  <c r="O33"/>
  <c r="Q33"/>
  <c r="V33"/>
  <c r="G35"/>
  <c r="I35"/>
  <c r="K35"/>
  <c r="M35"/>
  <c r="O35"/>
  <c r="Q35"/>
  <c r="V35"/>
  <c r="G37"/>
  <c r="M37" s="1"/>
  <c r="I37"/>
  <c r="K37"/>
  <c r="O37"/>
  <c r="Q37"/>
  <c r="V37"/>
  <c r="G39"/>
  <c r="I39"/>
  <c r="I38" s="1"/>
  <c r="K39"/>
  <c r="M39"/>
  <c r="O39"/>
  <c r="Q39"/>
  <c r="Q38" s="1"/>
  <c r="V39"/>
  <c r="G40"/>
  <c r="G38" s="1"/>
  <c r="I40"/>
  <c r="K40"/>
  <c r="K38" s="1"/>
  <c r="O40"/>
  <c r="O38" s="1"/>
  <c r="Q40"/>
  <c r="V40"/>
  <c r="V38" s="1"/>
  <c r="AE42"/>
  <c r="AF42"/>
  <c r="G55" i="14"/>
  <c r="BA33"/>
  <c r="G9"/>
  <c r="I9"/>
  <c r="I8" s="1"/>
  <c r="K9"/>
  <c r="M9"/>
  <c r="O9"/>
  <c r="Q9"/>
  <c r="Q8" s="1"/>
  <c r="V9"/>
  <c r="G12"/>
  <c r="G8" s="1"/>
  <c r="I12"/>
  <c r="K12"/>
  <c r="K8" s="1"/>
  <c r="O12"/>
  <c r="O8" s="1"/>
  <c r="Q12"/>
  <c r="V12"/>
  <c r="V8" s="1"/>
  <c r="G15"/>
  <c r="I15"/>
  <c r="K15"/>
  <c r="M15"/>
  <c r="O15"/>
  <c r="Q15"/>
  <c r="V15"/>
  <c r="G18"/>
  <c r="M18" s="1"/>
  <c r="I18"/>
  <c r="K18"/>
  <c r="O18"/>
  <c r="Q18"/>
  <c r="V18"/>
  <c r="G21"/>
  <c r="I21"/>
  <c r="K21"/>
  <c r="M21"/>
  <c r="O21"/>
  <c r="Q21"/>
  <c r="V21"/>
  <c r="G23"/>
  <c r="M23" s="1"/>
  <c r="I23"/>
  <c r="K23"/>
  <c r="O23"/>
  <c r="Q23"/>
  <c r="V23"/>
  <c r="G25"/>
  <c r="I25"/>
  <c r="K25"/>
  <c r="M25"/>
  <c r="O25"/>
  <c r="Q25"/>
  <c r="V25"/>
  <c r="G28"/>
  <c r="I28"/>
  <c r="I27" s="1"/>
  <c r="K28"/>
  <c r="M28"/>
  <c r="O28"/>
  <c r="Q28"/>
  <c r="Q27" s="1"/>
  <c r="V28"/>
  <c r="G30"/>
  <c r="G27" s="1"/>
  <c r="I30"/>
  <c r="K30"/>
  <c r="K27" s="1"/>
  <c r="O30"/>
  <c r="O27" s="1"/>
  <c r="Q30"/>
  <c r="V30"/>
  <c r="V27" s="1"/>
  <c r="G32"/>
  <c r="I32"/>
  <c r="K32"/>
  <c r="M32"/>
  <c r="O32"/>
  <c r="Q32"/>
  <c r="V32"/>
  <c r="G35"/>
  <c r="M35" s="1"/>
  <c r="I35"/>
  <c r="K35"/>
  <c r="O35"/>
  <c r="Q35"/>
  <c r="V35"/>
  <c r="G38"/>
  <c r="I38"/>
  <c r="K38"/>
  <c r="M38"/>
  <c r="O38"/>
  <c r="Q38"/>
  <c r="V38"/>
  <c r="G41"/>
  <c r="M41" s="1"/>
  <c r="I41"/>
  <c r="K41"/>
  <c r="O41"/>
  <c r="Q41"/>
  <c r="V41"/>
  <c r="G43"/>
  <c r="I43"/>
  <c r="K43"/>
  <c r="M43"/>
  <c r="O43"/>
  <c r="Q43"/>
  <c r="V43"/>
  <c r="G45"/>
  <c r="M45" s="1"/>
  <c r="I45"/>
  <c r="K45"/>
  <c r="O45"/>
  <c r="Q45"/>
  <c r="V45"/>
  <c r="I47"/>
  <c r="Q47"/>
  <c r="G48"/>
  <c r="G47" s="1"/>
  <c r="I48"/>
  <c r="K48"/>
  <c r="K47" s="1"/>
  <c r="O48"/>
  <c r="O47" s="1"/>
  <c r="Q48"/>
  <c r="V48"/>
  <c r="V47" s="1"/>
  <c r="G51"/>
  <c r="G50" s="1"/>
  <c r="I51"/>
  <c r="K51"/>
  <c r="K50" s="1"/>
  <c r="O51"/>
  <c r="O50" s="1"/>
  <c r="Q51"/>
  <c r="V51"/>
  <c r="V50" s="1"/>
  <c r="G52"/>
  <c r="I52"/>
  <c r="I50" s="1"/>
  <c r="K52"/>
  <c r="M52"/>
  <c r="O52"/>
  <c r="Q52"/>
  <c r="Q50" s="1"/>
  <c r="V52"/>
  <c r="G53"/>
  <c r="M53" s="1"/>
  <c r="I53"/>
  <c r="K53"/>
  <c r="O53"/>
  <c r="Q53"/>
  <c r="V53"/>
  <c r="AE55"/>
  <c r="AF55"/>
  <c r="G42" i="13"/>
  <c r="BA32"/>
  <c r="BA13"/>
  <c r="BA10"/>
  <c r="G9"/>
  <c r="I9"/>
  <c r="I8" s="1"/>
  <c r="K9"/>
  <c r="M9"/>
  <c r="O9"/>
  <c r="Q9"/>
  <c r="Q8" s="1"/>
  <c r="V9"/>
  <c r="G12"/>
  <c r="G8" s="1"/>
  <c r="I12"/>
  <c r="K12"/>
  <c r="K8" s="1"/>
  <c r="O12"/>
  <c r="O8" s="1"/>
  <c r="Q12"/>
  <c r="V12"/>
  <c r="V8" s="1"/>
  <c r="G15"/>
  <c r="I15"/>
  <c r="K15"/>
  <c r="M15"/>
  <c r="O15"/>
  <c r="Q15"/>
  <c r="V15"/>
  <c r="G18"/>
  <c r="M18" s="1"/>
  <c r="I18"/>
  <c r="K18"/>
  <c r="O18"/>
  <c r="Q18"/>
  <c r="V18"/>
  <c r="G21"/>
  <c r="I21"/>
  <c r="K21"/>
  <c r="M21"/>
  <c r="O21"/>
  <c r="Q21"/>
  <c r="V21"/>
  <c r="G23"/>
  <c r="M23" s="1"/>
  <c r="I23"/>
  <c r="K23"/>
  <c r="O23"/>
  <c r="Q23"/>
  <c r="V23"/>
  <c r="G25"/>
  <c r="I25"/>
  <c r="K25"/>
  <c r="M25"/>
  <c r="O25"/>
  <c r="Q25"/>
  <c r="V25"/>
  <c r="G27"/>
  <c r="K27"/>
  <c r="O27"/>
  <c r="V27"/>
  <c r="G28"/>
  <c r="I28"/>
  <c r="I27" s="1"/>
  <c r="K28"/>
  <c r="M28"/>
  <c r="M27" s="1"/>
  <c r="O28"/>
  <c r="Q28"/>
  <c r="Q27" s="1"/>
  <c r="V28"/>
  <c r="G30"/>
  <c r="K30"/>
  <c r="O30"/>
  <c r="V30"/>
  <c r="G31"/>
  <c r="I31"/>
  <c r="I30" s="1"/>
  <c r="K31"/>
  <c r="M31"/>
  <c r="M30" s="1"/>
  <c r="O31"/>
  <c r="Q31"/>
  <c r="Q30" s="1"/>
  <c r="V31"/>
  <c r="G35"/>
  <c r="I35"/>
  <c r="I34" s="1"/>
  <c r="K35"/>
  <c r="M35"/>
  <c r="O35"/>
  <c r="Q35"/>
  <c r="Q34" s="1"/>
  <c r="V35"/>
  <c r="G36"/>
  <c r="G34" s="1"/>
  <c r="I36"/>
  <c r="K36"/>
  <c r="K34" s="1"/>
  <c r="O36"/>
  <c r="O34" s="1"/>
  <c r="Q36"/>
  <c r="V36"/>
  <c r="V34" s="1"/>
  <c r="G39"/>
  <c r="G38" s="1"/>
  <c r="I39"/>
  <c r="K39"/>
  <c r="K38" s="1"/>
  <c r="O39"/>
  <c r="O38" s="1"/>
  <c r="Q39"/>
  <c r="V39"/>
  <c r="V38" s="1"/>
  <c r="G40"/>
  <c r="I40"/>
  <c r="I38" s="1"/>
  <c r="K40"/>
  <c r="M40"/>
  <c r="O40"/>
  <c r="Q40"/>
  <c r="Q38" s="1"/>
  <c r="V40"/>
  <c r="AE42"/>
  <c r="G74" i="12"/>
  <c r="G9"/>
  <c r="I9"/>
  <c r="I8" s="1"/>
  <c r="K9"/>
  <c r="M9"/>
  <c r="O9"/>
  <c r="Q9"/>
  <c r="Q8" s="1"/>
  <c r="V9"/>
  <c r="G13"/>
  <c r="M13" s="1"/>
  <c r="I13"/>
  <c r="K13"/>
  <c r="K8" s="1"/>
  <c r="O13"/>
  <c r="O8" s="1"/>
  <c r="Q13"/>
  <c r="V13"/>
  <c r="V8" s="1"/>
  <c r="G19"/>
  <c r="I19"/>
  <c r="K19"/>
  <c r="M19"/>
  <c r="O19"/>
  <c r="Q19"/>
  <c r="V19"/>
  <c r="G25"/>
  <c r="M25" s="1"/>
  <c r="I25"/>
  <c r="K25"/>
  <c r="O25"/>
  <c r="Q25"/>
  <c r="V25"/>
  <c r="G30"/>
  <c r="I30"/>
  <c r="K30"/>
  <c r="M30"/>
  <c r="O30"/>
  <c r="Q30"/>
  <c r="V30"/>
  <c r="G35"/>
  <c r="M35" s="1"/>
  <c r="I35"/>
  <c r="K35"/>
  <c r="O35"/>
  <c r="Q35"/>
  <c r="V35"/>
  <c r="G39"/>
  <c r="I39"/>
  <c r="K39"/>
  <c r="M39"/>
  <c r="O39"/>
  <c r="Q39"/>
  <c r="V39"/>
  <c r="G43"/>
  <c r="M43" s="1"/>
  <c r="I43"/>
  <c r="K43"/>
  <c r="O43"/>
  <c r="Q43"/>
  <c r="V43"/>
  <c r="G48"/>
  <c r="I48"/>
  <c r="I47" s="1"/>
  <c r="K48"/>
  <c r="M48"/>
  <c r="O48"/>
  <c r="Q48"/>
  <c r="Q47" s="1"/>
  <c r="V48"/>
  <c r="G52"/>
  <c r="G47" s="1"/>
  <c r="I52"/>
  <c r="K52"/>
  <c r="K47" s="1"/>
  <c r="O52"/>
  <c r="O47" s="1"/>
  <c r="Q52"/>
  <c r="V52"/>
  <c r="V47" s="1"/>
  <c r="G56"/>
  <c r="I56"/>
  <c r="K56"/>
  <c r="M56"/>
  <c r="O56"/>
  <c r="Q56"/>
  <c r="V56"/>
  <c r="G59"/>
  <c r="M59" s="1"/>
  <c r="I59"/>
  <c r="K59"/>
  <c r="O59"/>
  <c r="Q59"/>
  <c r="V59"/>
  <c r="G61"/>
  <c r="I61"/>
  <c r="K61"/>
  <c r="M61"/>
  <c r="O61"/>
  <c r="Q61"/>
  <c r="V61"/>
  <c r="G62"/>
  <c r="M62" s="1"/>
  <c r="I62"/>
  <c r="K62"/>
  <c r="O62"/>
  <c r="Q62"/>
  <c r="V62"/>
  <c r="G64"/>
  <c r="I64"/>
  <c r="K64"/>
  <c r="M64"/>
  <c r="O64"/>
  <c r="Q64"/>
  <c r="V64"/>
  <c r="G65"/>
  <c r="M65" s="1"/>
  <c r="I65"/>
  <c r="K65"/>
  <c r="O65"/>
  <c r="Q65"/>
  <c r="V65"/>
  <c r="G66"/>
  <c r="I66"/>
  <c r="K66"/>
  <c r="M66"/>
  <c r="O66"/>
  <c r="Q66"/>
  <c r="V66"/>
  <c r="G67"/>
  <c r="M67" s="1"/>
  <c r="I67"/>
  <c r="K67"/>
  <c r="O67"/>
  <c r="Q67"/>
  <c r="V67"/>
  <c r="G68"/>
  <c r="I68"/>
  <c r="K68"/>
  <c r="M68"/>
  <c r="O68"/>
  <c r="Q68"/>
  <c r="V68"/>
  <c r="G70"/>
  <c r="I70"/>
  <c r="I69" s="1"/>
  <c r="K70"/>
  <c r="M70"/>
  <c r="O70"/>
  <c r="Q70"/>
  <c r="Q69" s="1"/>
  <c r="V70"/>
  <c r="G71"/>
  <c r="G69" s="1"/>
  <c r="I71"/>
  <c r="K71"/>
  <c r="K69" s="1"/>
  <c r="O71"/>
  <c r="O69" s="1"/>
  <c r="Q71"/>
  <c r="V71"/>
  <c r="V69" s="1"/>
  <c r="G72"/>
  <c r="I72"/>
  <c r="K72"/>
  <c r="M72"/>
  <c r="O72"/>
  <c r="Q72"/>
  <c r="V72"/>
  <c r="AE74"/>
  <c r="I20" i="1"/>
  <c r="I19"/>
  <c r="I18"/>
  <c r="I16"/>
  <c r="H48"/>
  <c r="I47"/>
  <c r="I45"/>
  <c r="I43"/>
  <c r="I41"/>
  <c r="J60" l="1"/>
  <c r="J58"/>
  <c r="J56"/>
  <c r="J61"/>
  <c r="J59"/>
  <c r="J57"/>
  <c r="J55"/>
  <c r="J62"/>
  <c r="I39"/>
  <c r="I48" s="1"/>
  <c r="J46" s="1"/>
  <c r="A27"/>
  <c r="A28" s="1"/>
  <c r="G28" s="1"/>
  <c r="G27" s="1"/>
  <c r="G29" s="1"/>
  <c r="M8" i="15"/>
  <c r="M40"/>
  <c r="M38" s="1"/>
  <c r="G8"/>
  <c r="M51" i="14"/>
  <c r="M50" s="1"/>
  <c r="M48"/>
  <c r="M47" s="1"/>
  <c r="M30"/>
  <c r="M27" s="1"/>
  <c r="M12"/>
  <c r="M8" s="1"/>
  <c r="AF42" i="13"/>
  <c r="M39"/>
  <c r="M38" s="1"/>
  <c r="M36"/>
  <c r="M34" s="1"/>
  <c r="M12"/>
  <c r="M8" s="1"/>
  <c r="M8" i="12"/>
  <c r="AF74"/>
  <c r="M71"/>
  <c r="M69" s="1"/>
  <c r="M52"/>
  <c r="M47" s="1"/>
  <c r="G8"/>
  <c r="J47" i="1"/>
  <c r="J45"/>
  <c r="J43"/>
  <c r="J41"/>
  <c r="J39"/>
  <c r="J48" s="1"/>
  <c r="I21"/>
  <c r="J28"/>
  <c r="J26"/>
  <c r="G38"/>
  <c r="F38"/>
  <c r="H32"/>
  <c r="J23"/>
  <c r="J24"/>
  <c r="J25"/>
  <c r="J27"/>
  <c r="E24"/>
  <c r="G24"/>
  <c r="E26"/>
  <c r="G26"/>
  <c r="J40" l="1"/>
  <c r="J42"/>
  <c r="J44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<sst xmlns="http://schemas.openxmlformats.org/spreadsheetml/2006/main" count="976" uniqueCount="273">
  <si>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</si>
  <si>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</si>
  <si>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</si>
  <si>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</si>
  <si>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</si>
  <si>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</si>
  <si>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</si>
  <si>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</si>
  <si>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</si>
  <si>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</si>
  <si>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</si>
  <si>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</si>
  <si>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</si>
  <si>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</si>
  <si>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</si>
  <si>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</si>
  <si>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</si>
  <si>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</si>
  <si>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</si>
  <si>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</si>
  <si>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</si>
  <si>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</si>
  <si>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</si>
  <si>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</si>
  <si>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</si>
  <si>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</si>
  <si>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</si>
  <si>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</si>
  <si>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</si>
  <si>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</si>
  <si>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</si>
  <si>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</si>
  <si>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</si>
  <si>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</si>
  <si>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</si>
  <si>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</si>
  <si>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</si>
  <si>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</si>
  <si>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</si>
  <si>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Soupis stavebních prací, dodávek a služeb</t>
  </si>
  <si>
    <t>Zadavatel</t>
  </si>
  <si>
    <t>17/55</t>
  </si>
  <si>
    <t>Objekt MŠ Vokovická "MŠ Mezi domy" s navazujícím územím</t>
  </si>
  <si>
    <t>Městská část Praha 6</t>
  </si>
  <si>
    <t>Čs. armády 601/23</t>
  </si>
  <si>
    <t>Praha-Bubeneč</t>
  </si>
  <si>
    <t>16000</t>
  </si>
  <si>
    <t>00063703</t>
  </si>
  <si>
    <t>CZ00063703</t>
  </si>
  <si>
    <t>Stavba</t>
  </si>
  <si>
    <t>101</t>
  </si>
  <si>
    <t>Úprava parku - bourací práce</t>
  </si>
  <si>
    <t>17/55/101</t>
  </si>
  <si>
    <t>MŠ Vokovická - park - bourací práce</t>
  </si>
  <si>
    <t>111</t>
  </si>
  <si>
    <t>Úprava parku - drobná architektura</t>
  </si>
  <si>
    <t>17/55/111</t>
  </si>
  <si>
    <t>MŠ Vokovická - park - drobná architektura</t>
  </si>
  <si>
    <t>112</t>
  </si>
  <si>
    <t>Úprava parku - komunikace a zpev. plochy</t>
  </si>
  <si>
    <t>17/55/112</t>
  </si>
  <si>
    <t>MŠ Vokovická - park - komunikace a zpev. pochy</t>
  </si>
  <si>
    <t>113</t>
  </si>
  <si>
    <t>Úprava parku - sadové a terénní úpravy</t>
  </si>
  <si>
    <t>17/55/113</t>
  </si>
  <si>
    <t>MŠ Vokovická - park - sadové a terénní úpravy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</si>
  <si>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</si>
  <si>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</si>
  <si>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</si>
  <si>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</si>
  <si>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</si>
  <si>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</si>
  <si>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</si>
  <si>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</si>
  <si>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</si>
  <si>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</si>
  <si>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96</t>
  </si>
  <si>
    <t>Bourání konstrukcí</t>
  </si>
  <si>
    <t>99</t>
  </si>
  <si>
    <t>Staveništní přesun hmot</t>
  </si>
  <si>
    <t>762</t>
  </si>
  <si>
    <t>Konstrukce tesařské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</si>
  <si>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</si>
  <si>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</si>
  <si>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</si>
  <si>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</si>
  <si>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</si>
  <si>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</si>
  <si>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</si>
  <si>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</si>
  <si>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</si>
  <si>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</si>
  <si>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</si>
  <si>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</si>
  <si>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</si>
  <si>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</si>
  <si>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</si>
  <si>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</si>
  <si>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</si>
  <si>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</si>
  <si>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</si>
  <si>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</si>
  <si>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</si>
  <si>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</si>
  <si>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</si>
  <si>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</si>
  <si>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</si>
  <si>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</si>
  <si>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</si>
  <si>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</si>
  <si>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</si>
  <si>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121101100R00</t>
  </si>
  <si>
    <t>Sejmutí ornice s přemístěním na vzdálenost do 50 m</t>
  </si>
  <si>
    <t>m3</t>
  </si>
  <si>
    <t>800-1</t>
  </si>
  <si>
    <t>RTS 17/ II</t>
  </si>
  <si>
    <t>RTS 17/ I</t>
  </si>
  <si>
    <t>POL1_1</t>
  </si>
  <si>
    <t>nebo lesní půdy, s vodorovným přemístěním na hromady v místě upotřebení nebo na dočasné či trvalé skládky se složením</t>
  </si>
  <si>
    <t>SPI</t>
  </si>
  <si>
    <t>pás kolem chodníků : (48+160+107,5+88+7+48,5*2)*0,5*0,15</t>
  </si>
  <si>
    <t>VV</t>
  </si>
  <si>
    <t>zeleň mezi obrubníky : (5*6+2*9,5)*0,15</t>
  </si>
  <si>
    <t>122201101R00</t>
  </si>
  <si>
    <t>Odkopávky a  prokopávky nezapažené v hornině 3_x000D_
 do 100 m3</t>
  </si>
  <si>
    <t>s přehozením výkopku na vzdálenost do 3 m nebo s naložením na dopravní prostředek,</t>
  </si>
  <si>
    <t>bour.chodníky : (46*2,2+0,5+1,3*3,8+5,2*3+2*1,4+18,8*4+4*0,8+2,5*4,5+5,2*18,5+17,2*11,5-3*2/2-2*2*3,14)*0,05</t>
  </si>
  <si>
    <t>bour.chodníky : (16,5*4+2*1+14*2,2+13*2,4+14,5*11,5-2*2*3,14+15*4+20*3+17*2+5*4,6+3,5*4+2*0,7)*0,05</t>
  </si>
  <si>
    <t>pískoviště : 2*2*3,14*2*0,15</t>
  </si>
  <si>
    <t>bour.chodník : 45*2,2*0,05</t>
  </si>
  <si>
    <t>122201109R00</t>
  </si>
  <si>
    <t>Odkopávky a  prokopávky nezapažené v hornině 3_x000D_
 příplatek k cenám za lepivost horniny</t>
  </si>
  <si>
    <t>162201101R00</t>
  </si>
  <si>
    <t>Vodorovné přemístění výkopku z horniny 1 až 4, na vzdálenost do 20 m</t>
  </si>
  <si>
    <t>po suchu, bez ohledu na druh dopravního prostředku, bez naložení výkopku, avšak se složením bez rozhrnutí,</t>
  </si>
  <si>
    <t>162701105R00</t>
  </si>
  <si>
    <t>Vodorovné přemístění výkopku z horniny 1 až 4, na vzdálenost přes 9 000  do 10 000 m</t>
  </si>
  <si>
    <t>167101101R00</t>
  </si>
  <si>
    <t>Nakládání, skládání, překládání neulehlého výkopku nakládání výkopku_x000D_
 do 100 m3, z horniny 1 až 4</t>
  </si>
  <si>
    <t>171201201R00</t>
  </si>
  <si>
    <t>Uložení sypaniny na dočasnou skládku tak, že na 1 m2 plochy připadá přes 2 m3 výkopku nebo ornice</t>
  </si>
  <si>
    <t>199000002R00</t>
  </si>
  <si>
    <t>Poplatky za skládku horniny 1- 4</t>
  </si>
  <si>
    <t>113108310R00</t>
  </si>
  <si>
    <t>Odstranění podkladů nebo krytů živičných, v ploše jednotlivě do 50 m2, tloušťka vrstvy 100 mm</t>
  </si>
  <si>
    <t>m2</t>
  </si>
  <si>
    <t>822-1</t>
  </si>
  <si>
    <t>bour.chodníky : (46*2,2+0,5+1,3*3,8+5,2*3+2*1,4+18,8*4+2,5*4,5+4*0,8+5,2*18,5+17,2*11,5-3*2/2-2*2*3,14)</t>
  </si>
  <si>
    <t>bour.chodníky : (16,5*4+2*1+14*2,2+13*2,4+14,5*11,5-2*2*3,14+15*4+20*3+17*2+5*4,6+3,5*4+2*0,7)</t>
  </si>
  <si>
    <t>bour.chodník : 45*2,2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</si>
  <si>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</si>
  <si>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</si>
  <si>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</si>
  <si>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</si>
  <si>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bour.obrubníky chodníků : 4,8+40+160+107,5+88+7+48,5*2</t>
  </si>
  <si>
    <t>bour.obrub.pískovišť : 8*3,14*2</t>
  </si>
  <si>
    <t>961044111R00</t>
  </si>
  <si>
    <t>Bourání základů z betonu prostého</t>
  </si>
  <si>
    <t>801-3</t>
  </si>
  <si>
    <t>nebo vybourání otvorů průřezové plochy přes 4 m2 v základech,</t>
  </si>
  <si>
    <t>základy laviček : 0,4*0,6*0,8*2*4</t>
  </si>
  <si>
    <t>963042819R00</t>
  </si>
  <si>
    <t>Bourání jakýchkoliv betonových schodišťových stupňů zhotovených na místě</t>
  </si>
  <si>
    <t>2,2*(4+4+5)</t>
  </si>
  <si>
    <t>0960001</t>
  </si>
  <si>
    <t>Demontáž parkových laviček</t>
  </si>
  <si>
    <t>kus</t>
  </si>
  <si>
    <t>Vlastní</t>
  </si>
  <si>
    <t>Indiv</t>
  </si>
  <si>
    <t>979087212R00</t>
  </si>
  <si>
    <t>Nakládání na dopravní prostředky suti</t>
  </si>
  <si>
    <t>t</t>
  </si>
  <si>
    <t>POL8_</t>
  </si>
  <si>
    <t>pro vodorovnou dopravu</t>
  </si>
  <si>
    <t>979082111R00</t>
  </si>
  <si>
    <t>Vnitrostaveništní doprava suti a vybouraných hmot do 10 m</t>
  </si>
  <si>
    <t>979083117R00</t>
  </si>
  <si>
    <t>Vodorovné přemístění suti na skládku do 6000 m</t>
  </si>
  <si>
    <t>979083191R00</t>
  </si>
  <si>
    <t>Příplatek za dalších započatých 1000 m nad 6000 m</t>
  </si>
  <si>
    <t>979093111R00</t>
  </si>
  <si>
    <t>Uložení suti na skládku bez zhutnění</t>
  </si>
  <si>
    <t>979999999R0a</t>
  </si>
  <si>
    <t>10 % příměsí</t>
  </si>
  <si>
    <t>004111010R</t>
  </si>
  <si>
    <t xml:space="preserve">Průzkumné práce </t>
  </si>
  <si>
    <t>Soubor</t>
  </si>
  <si>
    <t>POL99_2</t>
  </si>
  <si>
    <t>00511 R</t>
  </si>
  <si>
    <t xml:space="preserve">Geodetické práce </t>
  </si>
  <si>
    <t>005121 R</t>
  </si>
  <si>
    <t>Zařízení staveniště</t>
  </si>
  <si>
    <t>SUM</t>
  </si>
  <si>
    <t>END</t>
  </si>
  <si>
    <t>133201101R00</t>
  </si>
  <si>
    <t>Hloubení šachet v hornině 3_x000D_
 do 100 m3</t>
  </si>
  <si>
    <t>POL1_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</si>
  <si>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</si>
  <si>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základ.patky laviček : 0,3*0,6*0,9*2*8</t>
  </si>
  <si>
    <t>133201109R00</t>
  </si>
  <si>
    <t>Hloubení šachet v hornině 3_x000D_
 příplatek za lepivost horniny</t>
  </si>
  <si>
    <t>275313621R00</t>
  </si>
  <si>
    <t>Beton základových patek prostý třídy C 20/25</t>
  </si>
  <si>
    <t>801-1</t>
  </si>
  <si>
    <t>998152121R00</t>
  </si>
  <si>
    <t>Přesun hmot pro oplocení a objekty zvláštní,monol. vodorovně do 50 m výšky do 3 m</t>
  </si>
  <si>
    <t>801-5</t>
  </si>
  <si>
    <t>POL7_</t>
  </si>
  <si>
    <t>na novostavbách a změnách objektů pro oplocení (815 2 JKSo), objekty zvláštní pro chov živočichů (815 3 JKSO), objekty pozemní různé (815 9 JKSO)</t>
  </si>
  <si>
    <t>se svislou nosnou konstrukcí monolitickou betonovou tyčovou nebo plošnou ( KMCH 2 a 3 - JKSO šesté místo)</t>
  </si>
  <si>
    <t>7620008</t>
  </si>
  <si>
    <t>Parková lavička 2, s opěradlem, dod.+mont. vč.kotvení</t>
  </si>
  <si>
    <t>998762102R00</t>
  </si>
  <si>
    <t>Přesun hmot pro konstrukce tesařské v objektech výšky do 12 m</t>
  </si>
  <si>
    <t>800-762</t>
  </si>
  <si>
    <t>50 m vodorovně</t>
  </si>
  <si>
    <t>005123 R</t>
  </si>
  <si>
    <t>Územní vlivy</t>
  </si>
  <si>
    <t>POL99_1</t>
  </si>
  <si>
    <t>plocha chodníků : (46*2,25+40*2,25+27,5*4+14,5*2+13*2,25+7,5*11+7,5*9+5*5/2+10*4+6,5*3,15+9*2,7+5,5*2,6+16*2,25+5,3*4,5+3,8*3,8+2,3*0,7)*0,09</t>
  </si>
  <si>
    <t>162201102R00</t>
  </si>
  <si>
    <t>Vodorovné přemístění výkopku z horniny 1 až 4, na vzdálenost přes 20  do 50 m</t>
  </si>
  <si>
    <t>167101102R00</t>
  </si>
  <si>
    <t>Nakládání, skládání, překládání neulehlého výkopku nakládání výkopku_x000D_
 přes 100 m3, z horniny 1 až 4</t>
  </si>
  <si>
    <t>564851111R00</t>
  </si>
  <si>
    <t>Podklad ze štěrkodrti s rozprostřením a zhutněním tloušťka po zhutnění 150 mm</t>
  </si>
  <si>
    <t>plocha chodníků : (46*2,25+40*2,25+27,5*4+14,5*2+13*2,25+7,5*11+7,5*9+5*5/2+10*4+6,5*3,15+9*2,7+5,5*2,6+16*2,25+5,3*4,5+3,8*3,8+2,3*0,7)</t>
  </si>
  <si>
    <t>568111111R00</t>
  </si>
  <si>
    <t>Vyztužení podkladní vrstvy z geotextilie, sklon povrchu do 1:5, role šířky 3 m</t>
  </si>
  <si>
    <t>596215020R00</t>
  </si>
  <si>
    <t>Kladení zámkové dlažby do drtě tloušťka dlažby 60 mm, tloušťka lože 30 mm</t>
  </si>
  <si>
    <t>s provedením lože z kameniva drceného, s vyplněním spár, s dvojitým hutněním a se smetením přebytečného materiálu na krajnici. S dodáním hmot pro lože a výplň spár.</t>
  </si>
  <si>
    <t>916561111RT2</t>
  </si>
  <si>
    <t>Osazení záhonového obrubníku betonového včetně dodávky obrubníků_x000D_
 rozměrů 500/50/200 mm, do lože z betonu prostého C 12/15, s boční opěrou z betonu prostého</t>
  </si>
  <si>
    <t>se zřízením lože z betonu prostého C 12/15 tl. 80-100 mm</t>
  </si>
  <si>
    <t>obrubníky chodníků : 46+42+43+99,5+45,8+55,5+87,5</t>
  </si>
  <si>
    <t>917862111R00</t>
  </si>
  <si>
    <t>Osazení silničního nebo chodníkového obrubníku stojatého, s boční opěrou z betonu prostého, do lože z betonu prostého C 12/15</t>
  </si>
  <si>
    <t>S dodáním hmot pro lože tl. 80-100 mm.</t>
  </si>
  <si>
    <t>stupně terénního schodiště : 2,25*(5+4+4)</t>
  </si>
  <si>
    <t>59217420R</t>
  </si>
  <si>
    <t>obrubník chodníkový materiál beton; l = 1000,0 mm; š = 100,0 mm; h = 200,0 mm; barva šedá</t>
  </si>
  <si>
    <t>SPCM</t>
  </si>
  <si>
    <t>POL3_</t>
  </si>
  <si>
    <t>stupně terénního schodiště : 2,25*(5+4+4)*1,05</t>
  </si>
  <si>
    <t>59245110R</t>
  </si>
  <si>
    <t>dlažba betonová dvouvrstvá, skladebná; obdélník; šedá; l = 200 mm; š = 100 mm; tl. 60,0 mm</t>
  </si>
  <si>
    <t>plocha chodníků : (46*2,25+40*2,25+27,5*4+14,5*2+13*2,25+7,5*11+7,5*9+5*5/2+10*4+6,5*3,15+9*2,7+5,5*2,6+16*2,25+5,3*4,5+3,8*3,8+2,3*0,7)*1,03</t>
  </si>
  <si>
    <t>69366198R</t>
  </si>
  <si>
    <t>geotextilie PP; funkce separační, ochranná, výztužná, filtrační; plošná hmotnost 300 g/m2; zpevněná oboustranně</t>
  </si>
  <si>
    <t>plocha chodníků : (46*2,25+40*2,25+27,5*4+14,5*2+13*2,25+7,5*11+7,5*9+5*5/2+10*4+6,5*3,15+9*2,7+5,5*2,6+16*2,25+5,3*4,5+3,8*3,8+2,3*0,7)*1,1</t>
  </si>
  <si>
    <t>998223011R00</t>
  </si>
  <si>
    <t>Přesun hmot pozemních komunikací, kryt dlážděný jakékoliv délky objektu</t>
  </si>
  <si>
    <t>vodorovně do 200 m</t>
  </si>
  <si>
    <t>004111020R</t>
  </si>
  <si>
    <t xml:space="preserve">Vypracování projektové dokumentace </t>
  </si>
  <si>
    <t>plocha s měněnou zeminou : 364*0,1</t>
  </si>
  <si>
    <t>180402111R00</t>
  </si>
  <si>
    <t>Založení trávníku parkového výsevem v rovině</t>
  </si>
  <si>
    <t>181301102R00</t>
  </si>
  <si>
    <t>Rozprostření a urovnání ornice v rovině v souvislé ploše do 500 m2, tloušťka vrstvy přes 100 do 150 mm</t>
  </si>
  <si>
    <t>s případným nutným přemístěním hromad nebo dočasných skládek na místo potřeby ze vzdálenosti do 30 m, v rovině nebo ve svahu do 1 : 5,</t>
  </si>
  <si>
    <t>611</t>
  </si>
  <si>
    <t>plocha s měněnou zeminou : -364</t>
  </si>
  <si>
    <t>181301104R00</t>
  </si>
  <si>
    <t>Rozprostření a urovnání ornice v rovině v souvislé ploše do 500 m2, tloušťka vrstvy přes 200 do 250 mm</t>
  </si>
  <si>
    <t>plocha s měněnou zeminou : 364</t>
  </si>
  <si>
    <t>00572400R</t>
  </si>
  <si>
    <t>směs travní parková, pro běžnou zátěž</t>
  </si>
  <si>
    <t>kg</t>
  </si>
  <si>
    <t>611*0,03*1,03</t>
  </si>
  <si>
    <t>998231311R00</t>
  </si>
  <si>
    <t>Přesun hmot pro sadovnické a krajin. úpravy do 5km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</si>
</sst>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0" fillId="2" borderId="34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3" fontId="15" fillId="2" borderId="35" xfId="0" applyNumberFormat="1" applyFont="1" applyFill="1" applyBorder="1" applyAlignment="1">
      <alignment vertical="center" wrapText="1" shrinkToFit="1"/>
    </xf>
    <xf numFmtId="3" fontId="15" fillId="2" borderId="35" xfId="0" applyNumberFormat="1" applyFont="1" applyFill="1" applyBorder="1" applyAlignment="1">
      <alignment vertical="center" shrinkToFit="1"/>
    </xf>
    <xf numFmtId="3" fontId="0" fillId="2" borderId="36" xfId="0" applyNumberFormat="1" applyFill="1" applyBorder="1" applyAlignment="1">
      <alignment vertical="center" shrinkToFit="1"/>
    </xf>
    <xf numFmtId="3" fontId="0" fillId="2" borderId="36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2" fontId="12" fillId="2" borderId="7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" fontId="12" fillId="2" borderId="7" xfId="0" applyNumberFormat="1" applyFont="1" applyFill="1" applyBorder="1" applyAlignment="1">
      <alignment horizontal="righ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2" borderId="36" xfId="0" applyNumberFormat="1" applyFont="1" applyFill="1" applyBorder="1" applyAlignment="1">
      <alignment horizontal="center" vertical="center"/>
    </xf>
    <xf numFmtId="4" fontId="7" fillId="2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7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3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3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Alignment="1">
      <alignment wrapText="1"/>
    </xf>
    <xf numFmtId="0" fontId="17" fillId="0" borderId="0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5"/>
  <sheetViews>
    <sheetView showGridLines="0" tabSelected="1" topLeftCell="B7" zoomScaleNormal="100" zoomScaleSheetLayoutView="75" workbookViewId="0">
      <selection activeCell="A29" sqref="A29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2" t="s">
        <v>36</v>
      </c>
      <c r="B1" s="78" t="s">
        <v>39</v>
      </c>
      <c r="C1" s="79"/>
      <c r="D1" s="79"/>
      <c r="E1" s="79"/>
      <c r="F1" s="79"/>
      <c r="G1" s="79"/>
      <c r="H1" s="79"/>
      <c r="I1" s="79"/>
      <c r="J1" s="80"/>
    </row>
    <row r="2" spans="1:15" ht="36" customHeight="1">
      <c r="A2" s="3"/>
      <c r="B2" s="102" t="s">
        <v>22</v>
      </c>
      <c r="C2" s="103"/>
      <c r="D2" s="104" t="s">
        <v>41</v>
      </c>
      <c r="E2" s="105" t="s">
        <v>42</v>
      </c>
      <c r="F2" s="106"/>
      <c r="G2" s="106"/>
      <c r="H2" s="106"/>
      <c r="I2" s="106"/>
      <c r="J2" s="107"/>
      <c r="O2" s="2"/>
    </row>
    <row r="3" spans="1:15" ht="27" hidden="1" customHeight="1">
      <c r="A3" s="3"/>
      <c r="B3" s="108"/>
      <c r="C3" s="103"/>
      <c r="D3" s="109"/>
      <c r="E3" s="110"/>
      <c r="F3" s="111"/>
      <c r="G3" s="111"/>
      <c r="H3" s="111"/>
      <c r="I3" s="111"/>
      <c r="J3" s="112"/>
    </row>
    <row r="4" spans="1:15" ht="23.25" customHeight="1">
      <c r="A4" s="3"/>
      <c r="B4" s="113"/>
      <c r="C4" s="114"/>
      <c r="D4" s="115"/>
      <c r="E4" s="116"/>
      <c r="F4" s="116"/>
      <c r="G4" s="116"/>
      <c r="H4" s="116"/>
      <c r="I4" s="116"/>
      <c r="J4" s="117"/>
    </row>
    <row r="5" spans="1:15" ht="24" customHeight="1">
      <c r="A5" s="3"/>
      <c r="B5" s="46" t="s">
        <v>40</v>
      </c>
      <c r="C5" s="4"/>
      <c r="D5" s="118" t="s">
        <v>43</v>
      </c>
      <c r="E5" s="25"/>
      <c r="F5" s="25"/>
      <c r="G5" s="25"/>
      <c r="H5" s="27" t="s">
        <v>38</v>
      </c>
      <c r="I5" s="118" t="s">
        <v>47</v>
      </c>
      <c r="J5" s="10"/>
    </row>
    <row r="6" spans="1:15" ht="15.75" customHeight="1">
      <c r="A6" s="3"/>
      <c r="B6" s="40"/>
      <c r="C6" s="25"/>
      <c r="D6" s="118" t="s">
        <v>44</v>
      </c>
      <c r="E6" s="25"/>
      <c r="F6" s="25"/>
      <c r="G6" s="25"/>
      <c r="H6" s="27" t="s">
        <v>34</v>
      </c>
      <c r="I6" s="118" t="s">
        <v>48</v>
      </c>
      <c r="J6" s="10"/>
    </row>
    <row r="7" spans="1:15" ht="15.75" customHeight="1">
      <c r="A7" s="3"/>
      <c r="B7" s="41"/>
      <c r="C7" s="120" t="s">
        <v>46</v>
      </c>
      <c r="D7" s="119" t="s">
        <v>45</v>
      </c>
      <c r="E7" s="33"/>
      <c r="F7" s="33"/>
      <c r="G7" s="33"/>
      <c r="H7" s="35"/>
      <c r="I7" s="33"/>
      <c r="J7" s="50"/>
    </row>
    <row r="8" spans="1:15" ht="24" hidden="1" customHeight="1">
      <c r="A8" s="3"/>
      <c r="B8" s="46" t="s">
        <v>20</v>
      </c>
      <c r="C8" s="4"/>
      <c r="D8" s="34"/>
      <c r="E8" s="4"/>
      <c r="F8" s="4"/>
      <c r="G8" s="44"/>
      <c r="H8" s="27" t="s">
        <v>38</v>
      </c>
      <c r="I8" s="32"/>
      <c r="J8" s="10"/>
    </row>
    <row r="9" spans="1:15" ht="15.75" hidden="1" customHeight="1">
      <c r="A9" s="3"/>
      <c r="B9" s="3"/>
      <c r="C9" s="4"/>
      <c r="D9" s="34"/>
      <c r="E9" s="4"/>
      <c r="F9" s="4"/>
      <c r="G9" s="44"/>
      <c r="H9" s="27" t="s">
        <v>34</v>
      </c>
      <c r="I9" s="32"/>
      <c r="J9" s="10"/>
    </row>
    <row r="10" spans="1:15" ht="15.75" hidden="1" customHeight="1">
      <c r="A10" s="3"/>
      <c r="B10" s="51"/>
      <c r="C10" s="26"/>
      <c r="D10" s="45"/>
      <c r="E10" s="54"/>
      <c r="F10" s="54"/>
      <c r="G10" s="52"/>
      <c r="H10" s="52"/>
      <c r="I10" s="53"/>
      <c r="J10" s="50"/>
    </row>
    <row r="11" spans="1:15" ht="24" customHeight="1">
      <c r="A11" s="3"/>
      <c r="B11" s="46" t="s">
        <v>19</v>
      </c>
      <c r="C11" s="4"/>
      <c r="D11" s="121"/>
      <c r="E11" s="121"/>
      <c r="F11" s="121"/>
      <c r="G11" s="121"/>
      <c r="H11" s="27" t="s">
        <v>38</v>
      </c>
      <c r="I11" s="125"/>
      <c r="J11" s="10"/>
    </row>
    <row r="12" spans="1:15" ht="15.75" customHeight="1">
      <c r="A12" s="3"/>
      <c r="B12" s="40"/>
      <c r="C12" s="25"/>
      <c r="D12" s="122"/>
      <c r="E12" s="122"/>
      <c r="F12" s="122"/>
      <c r="G12" s="122"/>
      <c r="H12" s="27" t="s">
        <v>34</v>
      </c>
      <c r="I12" s="125"/>
      <c r="J12" s="10"/>
    </row>
    <row r="13" spans="1:15" ht="15.75" customHeight="1">
      <c r="A13" s="3"/>
      <c r="B13" s="41"/>
      <c r="C13" s="124"/>
      <c r="D13" s="123"/>
      <c r="E13" s="123"/>
      <c r="F13" s="123"/>
      <c r="G13" s="123"/>
      <c r="H13" s="28"/>
      <c r="I13" s="33"/>
      <c r="J13" s="50"/>
    </row>
    <row r="14" spans="1:15" ht="24" hidden="1" customHeight="1">
      <c r="A14" s="3"/>
      <c r="B14" s="65" t="s">
        <v>21</v>
      </c>
      <c r="C14" s="66"/>
      <c r="D14" s="67"/>
      <c r="E14" s="68"/>
      <c r="F14" s="68"/>
      <c r="G14" s="68"/>
      <c r="H14" s="69"/>
      <c r="I14" s="68"/>
      <c r="J14" s="70"/>
    </row>
    <row r="15" spans="1:15" ht="32.25" customHeight="1">
      <c r="A15" s="3"/>
      <c r="B15" s="51" t="s">
        <v>32</v>
      </c>
      <c r="C15" s="71"/>
      <c r="D15" s="52"/>
      <c r="E15" s="87"/>
      <c r="F15" s="87"/>
      <c r="G15" s="88"/>
      <c r="H15" s="88"/>
      <c r="I15" s="88" t="s">
        <v>29</v>
      </c>
      <c r="J15" s="89"/>
    </row>
    <row r="16" spans="1:15" ht="23.25" customHeight="1">
      <c r="A16" s="191" t="s">
        <v>24</v>
      </c>
      <c r="B16" s="56" t="s">
        <v>24</v>
      </c>
      <c r="C16" s="57"/>
      <c r="D16" s="58"/>
      <c r="E16" s="84"/>
      <c r="F16" s="85"/>
      <c r="G16" s="84"/>
      <c r="H16" s="85"/>
      <c r="I16" s="84">
        <f>SUMIF(F55:F61,A16,I55:I61)+SUMIF(F55:F61,"PSU",I55:I61)</f>
        <v>0</v>
      </c>
      <c r="J16" s="86"/>
    </row>
    <row r="17" spans="1:10" ht="23.25" customHeight="1">
      <c r="A17" s="191" t="s">
        <v>25</v>
      </c>
      <c r="B17" s="56" t="s">
        <v>25</v>
      </c>
      <c r="C17" s="57"/>
      <c r="D17" s="58"/>
      <c r="E17" s="84"/>
      <c r="F17" s="85"/>
      <c r="G17" s="84"/>
      <c r="H17" s="85"/>
      <c r="I17" s="84">
        <f>SUMIF(F55:F61,A17,I55:I61)</f>
        <v>0</v>
      </c>
      <c r="J17" s="86"/>
    </row>
    <row r="18" spans="1:10" ht="23.25" customHeight="1">
      <c r="A18" s="191" t="s">
        <v>26</v>
      </c>
      <c r="B18" s="56" t="s">
        <v>26</v>
      </c>
      <c r="C18" s="57"/>
      <c r="D18" s="58"/>
      <c r="E18" s="84"/>
      <c r="F18" s="85"/>
      <c r="G18" s="84"/>
      <c r="H18" s="85"/>
      <c r="I18" s="84">
        <f>SUMIF(F55:F61,A18,I55:I61)</f>
        <v>0</v>
      </c>
      <c r="J18" s="86"/>
    </row>
    <row r="19" spans="1:10" ht="23.25" customHeight="1">
      <c r="A19" s="191" t="s">
        <v>82</v>
      </c>
      <c r="B19" s="56" t="s">
        <v>27</v>
      </c>
      <c r="C19" s="57"/>
      <c r="D19" s="58"/>
      <c r="E19" s="84"/>
      <c r="F19" s="85"/>
      <c r="G19" s="84"/>
      <c r="H19" s="85"/>
      <c r="I19" s="84">
        <f>SUMIF(F55:F61,A19,I55:I61)</f>
        <v>0</v>
      </c>
      <c r="J19" s="86"/>
    </row>
    <row r="20" spans="1:10" ht="23.25" customHeight="1">
      <c r="A20" s="191" t="s">
        <v>83</v>
      </c>
      <c r="B20" s="56" t="s">
        <v>28</v>
      </c>
      <c r="C20" s="57"/>
      <c r="D20" s="58"/>
      <c r="E20" s="84"/>
      <c r="F20" s="85"/>
      <c r="G20" s="84"/>
      <c r="H20" s="85"/>
      <c r="I20" s="84">
        <f>SUMIF(F55:F61,A20,I55:I61)</f>
        <v>0</v>
      </c>
      <c r="J20" s="86"/>
    </row>
    <row r="21" spans="1:10" ht="23.25" customHeight="1">
      <c r="A21" s="3"/>
      <c r="B21" s="73" t="s">
        <v>29</v>
      </c>
      <c r="C21" s="74"/>
      <c r="D21" s="75"/>
      <c r="E21" s="90"/>
      <c r="F21" s="91"/>
      <c r="G21" s="90"/>
      <c r="H21" s="91"/>
      <c r="I21" s="90">
        <f>SUM(I16:J20)</f>
        <v>0</v>
      </c>
      <c r="J21" s="97"/>
    </row>
    <row r="22" spans="1:10" ht="33" customHeight="1">
      <c r="A22" s="3"/>
      <c r="B22" s="64" t="s">
        <v>33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3"/>
      <c r="B23" s="56" t="s">
        <v>12</v>
      </c>
      <c r="C23" s="57"/>
      <c r="D23" s="58"/>
      <c r="E23" s="59">
        <v>15</v>
      </c>
      <c r="F23" s="60" t="s">
        <v>0</v>
      </c>
      <c r="G23" s="95">
        <f>ZakladDPHSniVypocet</f>
        <v>0</v>
      </c>
      <c r="H23" s="96"/>
      <c r="I23" s="96"/>
      <c r="J23" s="61" t="str">
        <f t="shared" ref="J23:J28" si="0">Mena</f>
        <v>CZK</v>
      </c>
    </row>
    <row r="24" spans="1:10" ht="23.25" hidden="1" customHeight="1">
      <c r="A24" s="3"/>
      <c r="B24" s="56" t="s">
        <v>13</v>
      </c>
      <c r="C24" s="57"/>
      <c r="D24" s="58"/>
      <c r="E24" s="59">
        <f>SazbaDPH1</f>
        <v>15</v>
      </c>
      <c r="F24" s="60" t="s">
        <v>0</v>
      </c>
      <c r="G24" s="93">
        <f>I23*E23/100</f>
        <v>0</v>
      </c>
      <c r="H24" s="94"/>
      <c r="I24" s="94"/>
      <c r="J24" s="61" t="str">
        <f t="shared" si="0"/>
        <v>CZK</v>
      </c>
    </row>
    <row r="25" spans="1:10" ht="23.25" customHeight="1">
      <c r="A25" s="3"/>
      <c r="B25" s="56" t="s">
        <v>14</v>
      </c>
      <c r="C25" s="57"/>
      <c r="D25" s="58"/>
      <c r="E25" s="59">
        <v>21</v>
      </c>
      <c r="F25" s="60" t="s">
        <v>0</v>
      </c>
      <c r="G25" s="95">
        <f>ZakladDPHZaklVypocet</f>
        <v>0</v>
      </c>
      <c r="H25" s="96"/>
      <c r="I25" s="96"/>
      <c r="J25" s="61" t="str">
        <f t="shared" si="0"/>
        <v>CZK</v>
      </c>
    </row>
    <row r="26" spans="1:10" ht="23.25" hidden="1" customHeight="1">
      <c r="A26" s="3"/>
      <c r="B26" s="48" t="s">
        <v>15</v>
      </c>
      <c r="C26" s="21"/>
      <c r="D26" s="17"/>
      <c r="E26" s="42">
        <f>SazbaDPH2</f>
        <v>21</v>
      </c>
      <c r="F26" s="43" t="s">
        <v>0</v>
      </c>
      <c r="G26" s="81">
        <f>I25*E25/100</f>
        <v>0</v>
      </c>
      <c r="H26" s="82"/>
      <c r="I26" s="82"/>
      <c r="J26" s="55" t="str">
        <f t="shared" si="0"/>
        <v>CZK</v>
      </c>
    </row>
    <row r="27" spans="1:10" ht="23.25" customHeight="1" thickBot="1">
      <c r="A27" s="3">
        <f>ZakladDPHSni+ZakladDPHZakl</f>
        <v>0</v>
      </c>
      <c r="B27" s="47" t="s">
        <v>4</v>
      </c>
      <c r="C27" s="19"/>
      <c r="D27" s="22"/>
      <c r="E27" s="19"/>
      <c r="F27" s="20"/>
      <c r="G27" s="83">
        <f>CenaCelkemBezDPH-(ZakladDPHSni+ZakladDPHZakl)</f>
        <v>0</v>
      </c>
      <c r="H27" s="83"/>
      <c r="I27" s="83"/>
      <c r="J27" s="62" t="str">
        <f t="shared" si="0"/>
        <v>CZK</v>
      </c>
    </row>
    <row r="28" spans="1:10" ht="27.75" customHeight="1" thickBot="1">
      <c r="A28" s="3">
        <f>(A27-INT(A27))*100</f>
        <v>0</v>
      </c>
      <c r="B28" s="164" t="s">
        <v>23</v>
      </c>
      <c r="C28" s="165"/>
      <c r="D28" s="165"/>
      <c r="E28" s="166"/>
      <c r="F28" s="167"/>
      <c r="G28" s="168">
        <f>IF(A28&gt;50, ROUNDUP(A27, 0), ROUNDDOWN(A27, 0))</f>
        <v>0</v>
      </c>
      <c r="H28" s="168"/>
      <c r="I28" s="168"/>
      <c r="J28" s="169" t="str">
        <f t="shared" si="0"/>
        <v>CZK</v>
      </c>
    </row>
    <row r="29" spans="1:10" ht="27.75" hidden="1" customHeight="1" thickBot="1">
      <c r="A29" s="3"/>
      <c r="B29" s="164" t="s">
        <v>35</v>
      </c>
      <c r="C29" s="170"/>
      <c r="D29" s="170"/>
      <c r="E29" s="170"/>
      <c r="F29" s="170"/>
      <c r="G29" s="171">
        <f>ZakladDPHSni+DPHSni+ZakladDPHZakl+DPHZakl+Zaokrouhleni</f>
        <v>0</v>
      </c>
      <c r="H29" s="171"/>
      <c r="I29" s="171"/>
      <c r="J29" s="172" t="s">
        <v>67</v>
      </c>
    </row>
    <row r="30" spans="1:10" ht="12.75" customHeight="1">
      <c r="A30" s="3"/>
      <c r="B30" s="3"/>
      <c r="C30" s="4"/>
      <c r="D30" s="4"/>
      <c r="E30" s="4"/>
      <c r="F30" s="4"/>
      <c r="G30" s="44"/>
      <c r="H30" s="4"/>
      <c r="I30" s="44"/>
      <c r="J30" s="11"/>
    </row>
    <row r="31" spans="1:10" ht="30" customHeight="1">
      <c r="A31" s="3"/>
      <c r="B31" s="3"/>
      <c r="C31" s="4"/>
      <c r="D31" s="4"/>
      <c r="E31" s="4"/>
      <c r="F31" s="4"/>
      <c r="G31" s="44"/>
      <c r="H31" s="4"/>
      <c r="I31" s="44"/>
      <c r="J31" s="11"/>
    </row>
    <row r="32" spans="1:10" ht="18.75" customHeight="1">
      <c r="A32" s="3"/>
      <c r="B32" s="23"/>
      <c r="C32" s="18" t="s">
        <v>11</v>
      </c>
      <c r="D32" s="38"/>
      <c r="E32" s="38"/>
      <c r="F32" s="18" t="s">
        <v>10</v>
      </c>
      <c r="G32" s="38"/>
      <c r="H32" s="39">
        <f ca="1">TODAY()</f>
        <v>43004</v>
      </c>
      <c r="I32" s="38"/>
      <c r="J32" s="11"/>
    </row>
    <row r="33" spans="1:10" ht="47.25" customHeight="1">
      <c r="A33" s="3"/>
      <c r="B33" s="3"/>
      <c r="C33" s="4"/>
      <c r="D33" s="4"/>
      <c r="E33" s="4"/>
      <c r="F33" s="4"/>
      <c r="G33" s="44"/>
      <c r="H33" s="4"/>
      <c r="I33" s="44"/>
      <c r="J33" s="11"/>
    </row>
    <row r="34" spans="1:10" s="36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7"/>
    </row>
    <row r="35" spans="1:10" ht="12.75" customHeight="1">
      <c r="A35" s="3"/>
      <c r="B35" s="3"/>
      <c r="C35" s="4"/>
      <c r="D35" s="92" t="s">
        <v>2</v>
      </c>
      <c r="E35" s="92"/>
      <c r="F35" s="4"/>
      <c r="G35" s="44"/>
      <c r="H35" s="12" t="s">
        <v>3</v>
      </c>
      <c r="I35" s="44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>
      <c r="B37" s="131" t="s">
        <v>16</v>
      </c>
      <c r="C37" s="132"/>
      <c r="D37" s="132"/>
      <c r="E37" s="132"/>
      <c r="F37" s="133"/>
      <c r="G37" s="133"/>
      <c r="H37" s="133"/>
      <c r="I37" s="133"/>
      <c r="J37" s="132"/>
    </row>
    <row r="38" spans="1:10" ht="25.5" customHeight="1">
      <c r="A38" s="130" t="s">
        <v>37</v>
      </c>
      <c r="B38" s="134" t="s">
        <v>17</v>
      </c>
      <c r="C38" s="135" t="s">
        <v>5</v>
      </c>
      <c r="D38" s="136"/>
      <c r="E38" s="136"/>
      <c r="F38" s="137" t="str">
        <f>B23</f>
        <v>Základ pro sníženou DPH</v>
      </c>
      <c r="G38" s="137" t="str">
        <f>B25</f>
        <v>Základ pro základní DPH</v>
      </c>
      <c r="H38" s="138" t="s">
        <v>18</v>
      </c>
      <c r="I38" s="139" t="s">
        <v>1</v>
      </c>
      <c r="J38" s="140" t="s">
        <v>0</v>
      </c>
    </row>
    <row r="39" spans="1:10" ht="25.5" hidden="1" customHeight="1">
      <c r="A39" s="130">
        <v>1</v>
      </c>
      <c r="B39" s="141" t="s">
        <v>49</v>
      </c>
      <c r="C39" s="142"/>
      <c r="D39" s="143"/>
      <c r="E39" s="143"/>
      <c r="F39" s="144">
        <f>'101 17_55_101 Pol'!AE74+'111 17_55_111 Pol'!AE42+'112 17_55_112 Pol'!AE55+'113 17_55_113 Pol'!AE42</f>
        <v>0</v>
      </c>
      <c r="G39" s="145">
        <f>'101 17_55_101 Pol'!AF74+'111 17_55_111 Pol'!AF42+'112 17_55_112 Pol'!AF55+'113 17_55_113 Pol'!AF42</f>
        <v>0</v>
      </c>
      <c r="H39" s="146"/>
      <c r="I39" s="147">
        <f>F39+G39+H39</f>
        <v>0</v>
      </c>
      <c r="J39" s="148" t="str">
        <f>IF(CenaCelkemVypocet=0,"",I39/CenaCelkemVypocet*100)</f>
        <v/>
      </c>
    </row>
    <row r="40" spans="1:10" ht="25.5" customHeight="1">
      <c r="A40" s="130">
        <v>2</v>
      </c>
      <c r="B40" s="149" t="s">
        <v>50</v>
      </c>
      <c r="C40" s="150" t="s">
        <v>51</v>
      </c>
      <c r="D40" s="151"/>
      <c r="E40" s="151"/>
      <c r="F40" s="152">
        <f>'101 17_55_101 Pol'!AE74</f>
        <v>0</v>
      </c>
      <c r="G40" s="153">
        <f>'101 17_55_101 Pol'!AF74</f>
        <v>0</v>
      </c>
      <c r="H40" s="153"/>
      <c r="I40" s="154">
        <f>F40+G40+H40</f>
        <v>0</v>
      </c>
      <c r="J40" s="155" t="str">
        <f>IF(CenaCelkemVypocet=0,"",I40/CenaCelkemVypocet*100)</f>
        <v/>
      </c>
    </row>
    <row r="41" spans="1:10" ht="25.5" customHeight="1">
      <c r="A41" s="130">
        <v>3</v>
      </c>
      <c r="B41" s="156" t="s">
        <v>52</v>
      </c>
      <c r="C41" s="142" t="s">
        <v>53</v>
      </c>
      <c r="D41" s="143"/>
      <c r="E41" s="143"/>
      <c r="F41" s="157">
        <f>'101 17_55_101 Pol'!AE74</f>
        <v>0</v>
      </c>
      <c r="G41" s="146">
        <f>'101 17_55_101 Pol'!AF74</f>
        <v>0</v>
      </c>
      <c r="H41" s="146"/>
      <c r="I41" s="147">
        <f>F41+G41+H41</f>
        <v>0</v>
      </c>
      <c r="J41" s="148" t="str">
        <f>IF(CenaCelkemVypocet=0,"",I41/CenaCelkemVypocet*100)</f>
        <v/>
      </c>
    </row>
    <row r="42" spans="1:10" ht="25.5" customHeight="1">
      <c r="A42" s="130">
        <v>2</v>
      </c>
      <c r="B42" s="149" t="s">
        <v>54</v>
      </c>
      <c r="C42" s="150" t="s">
        <v>55</v>
      </c>
      <c r="D42" s="151"/>
      <c r="E42" s="151"/>
      <c r="F42" s="152">
        <f>'111 17_55_111 Pol'!AE42</f>
        <v>0</v>
      </c>
      <c r="G42" s="153">
        <f>'111 17_55_111 Pol'!AF42</f>
        <v>0</v>
      </c>
      <c r="H42" s="153"/>
      <c r="I42" s="154">
        <f>F42+G42+H42</f>
        <v>0</v>
      </c>
      <c r="J42" s="155" t="str">
        <f>IF(CenaCelkemVypocet=0,"",I42/CenaCelkemVypocet*100)</f>
        <v/>
      </c>
    </row>
    <row r="43" spans="1:10" ht="25.5" customHeight="1">
      <c r="A43" s="130">
        <v>3</v>
      </c>
      <c r="B43" s="156" t="s">
        <v>56</v>
      </c>
      <c r="C43" s="142" t="s">
        <v>57</v>
      </c>
      <c r="D43" s="143"/>
      <c r="E43" s="143"/>
      <c r="F43" s="157">
        <f>'111 17_55_111 Pol'!AE42</f>
        <v>0</v>
      </c>
      <c r="G43" s="146">
        <f>'111 17_55_111 Pol'!AF42</f>
        <v>0</v>
      </c>
      <c r="H43" s="146"/>
      <c r="I43" s="147">
        <f>F43+G43+H43</f>
        <v>0</v>
      </c>
      <c r="J43" s="148" t="str">
        <f>IF(CenaCelkemVypocet=0,"",I43/CenaCelkemVypocet*100)</f>
        <v/>
      </c>
    </row>
    <row r="44" spans="1:10" ht="25.5" customHeight="1">
      <c r="A44" s="130">
        <v>2</v>
      </c>
      <c r="B44" s="149" t="s">
        <v>58</v>
      </c>
      <c r="C44" s="150" t="s">
        <v>59</v>
      </c>
      <c r="D44" s="151"/>
      <c r="E44" s="151"/>
      <c r="F44" s="152">
        <f>'112 17_55_112 Pol'!AE55</f>
        <v>0</v>
      </c>
      <c r="G44" s="153">
        <f>'112 17_55_112 Pol'!AF55</f>
        <v>0</v>
      </c>
      <c r="H44" s="153"/>
      <c r="I44" s="154">
        <f>F44+G44+H44</f>
        <v>0</v>
      </c>
      <c r="J44" s="155" t="str">
        <f>IF(CenaCelkemVypocet=0,"",I44/CenaCelkemVypocet*100)</f>
        <v/>
      </c>
    </row>
    <row r="45" spans="1:10" ht="25.5" customHeight="1">
      <c r="A45" s="130">
        <v>3</v>
      </c>
      <c r="B45" s="156" t="s">
        <v>60</v>
      </c>
      <c r="C45" s="142" t="s">
        <v>61</v>
      </c>
      <c r="D45" s="143"/>
      <c r="E45" s="143"/>
      <c r="F45" s="157">
        <f>'112 17_55_112 Pol'!AE55</f>
        <v>0</v>
      </c>
      <c r="G45" s="146">
        <f>'112 17_55_112 Pol'!AF55</f>
        <v>0</v>
      </c>
      <c r="H45" s="146"/>
      <c r="I45" s="147">
        <f>F45+G45+H45</f>
        <v>0</v>
      </c>
      <c r="J45" s="148" t="str">
        <f>IF(CenaCelkemVypocet=0,"",I45/CenaCelkemVypocet*100)</f>
        <v/>
      </c>
    </row>
    <row r="46" spans="1:10" ht="25.5" customHeight="1">
      <c r="A46" s="130">
        <v>2</v>
      </c>
      <c r="B46" s="149" t="s">
        <v>62</v>
      </c>
      <c r="C46" s="150" t="s">
        <v>63</v>
      </c>
      <c r="D46" s="151"/>
      <c r="E46" s="151"/>
      <c r="F46" s="152">
        <f>'113 17_55_113 Pol'!AE42</f>
        <v>0</v>
      </c>
      <c r="G46" s="153">
        <f>'113 17_55_113 Pol'!AF42</f>
        <v>0</v>
      </c>
      <c r="H46" s="153"/>
      <c r="I46" s="154">
        <f>F46+G46+H46</f>
        <v>0</v>
      </c>
      <c r="J46" s="155" t="str">
        <f>IF(CenaCelkemVypocet=0,"",I46/CenaCelkemVypocet*100)</f>
        <v/>
      </c>
    </row>
    <row r="47" spans="1:10" ht="25.5" customHeight="1">
      <c r="A47" s="130">
        <v>3</v>
      </c>
      <c r="B47" s="156" t="s">
        <v>64</v>
      </c>
      <c r="C47" s="142" t="s">
        <v>65</v>
      </c>
      <c r="D47" s="143"/>
      <c r="E47" s="143"/>
      <c r="F47" s="157">
        <f>'113 17_55_113 Pol'!AE42</f>
        <v>0</v>
      </c>
      <c r="G47" s="146">
        <f>'113 17_55_113 Pol'!AF42</f>
        <v>0</v>
      </c>
      <c r="H47" s="146"/>
      <c r="I47" s="147">
        <f>F47+G47+H47</f>
        <v>0</v>
      </c>
      <c r="J47" s="148" t="str">
        <f>IF(CenaCelkemVypocet=0,"",I47/CenaCelkemVypocet*100)</f>
        <v/>
      </c>
    </row>
    <row r="48" spans="1:10" ht="25.5" customHeight="1">
      <c r="A48" s="130"/>
      <c r="B48" s="158" t="s">
        <v>66</v>
      </c>
      <c r="C48" s="159"/>
      <c r="D48" s="159"/>
      <c r="E48" s="159"/>
      <c r="F48" s="160">
        <f>SUMIF(A39:A47,"=1",F39:F47)</f>
        <v>0</v>
      </c>
      <c r="G48" s="161">
        <f>SUMIF(A39:A47,"=1",G39:G47)</f>
        <v>0</v>
      </c>
      <c r="H48" s="161">
        <f>SUMIF(A39:A47,"=1",H39:H47)</f>
        <v>0</v>
      </c>
      <c r="I48" s="162">
        <f>SUMIF(A39:A47,"=1",I39:I47)</f>
        <v>0</v>
      </c>
      <c r="J48" s="163">
        <f>SUMIF(A39:A47,"=1",J39:J47)</f>
        <v>0</v>
      </c>
    </row>
    <row r="52" spans="1:10" ht="15.75">
      <c r="B52" s="173" t="s">
        <v>68</v>
      </c>
    </row>
    <row r="54" spans="1:10" ht="25.5" customHeight="1">
      <c r="A54" s="174"/>
      <c r="B54" s="177" t="s">
        <v>17</v>
      </c>
      <c r="C54" s="177" t="s">
        <v>5</v>
      </c>
      <c r="D54" s="178"/>
      <c r="E54" s="178"/>
      <c r="F54" s="179" t="s">
        <v>69</v>
      </c>
      <c r="G54" s="179"/>
      <c r="H54" s="179"/>
      <c r="I54" s="179" t="s">
        <v>29</v>
      </c>
      <c r="J54" s="179" t="s">
        <v>0</v>
      </c>
    </row>
    <row r="55" spans="1:10" ht="25.5" customHeight="1">
      <c r="A55" s="175"/>
      <c r="B55" s="180" t="s">
        <v>70</v>
      </c>
      <c r="C55" s="181" t="s">
        <v>71</v>
      </c>
      <c r="D55" s="182"/>
      <c r="E55" s="182"/>
      <c r="F55" s="187" t="s">
        <v>24</v>
      </c>
      <c r="G55" s="188"/>
      <c r="H55" s="188"/>
      <c r="I55" s="188">
        <f>'101 17_55_101 Pol'!G8+'111 17_55_111 Pol'!G8+'112 17_55_112 Pol'!G8+'113 17_55_113 Pol'!G8</f>
        <v>0</v>
      </c>
      <c r="J55" s="185" t="str">
        <f>IF(I62=0,"",I55/I62*100)</f>
        <v/>
      </c>
    </row>
    <row r="56" spans="1:10" ht="25.5" customHeight="1">
      <c r="A56" s="175"/>
      <c r="B56" s="180" t="s">
        <v>72</v>
      </c>
      <c r="C56" s="181" t="s">
        <v>73</v>
      </c>
      <c r="D56" s="182"/>
      <c r="E56" s="182"/>
      <c r="F56" s="187" t="s">
        <v>24</v>
      </c>
      <c r="G56" s="188"/>
      <c r="H56" s="188"/>
      <c r="I56" s="188">
        <f>'111 17_55_111 Pol'!G27</f>
        <v>0</v>
      </c>
      <c r="J56" s="185" t="str">
        <f>IF(I62=0,"",I56/I62*100)</f>
        <v/>
      </c>
    </row>
    <row r="57" spans="1:10" ht="25.5" customHeight="1">
      <c r="A57" s="175"/>
      <c r="B57" s="180" t="s">
        <v>74</v>
      </c>
      <c r="C57" s="181" t="s">
        <v>75</v>
      </c>
      <c r="D57" s="182"/>
      <c r="E57" s="182"/>
      <c r="F57" s="187" t="s">
        <v>24</v>
      </c>
      <c r="G57" s="188"/>
      <c r="H57" s="188"/>
      <c r="I57" s="188">
        <f>'112 17_55_112 Pol'!G27</f>
        <v>0</v>
      </c>
      <c r="J57" s="185" t="str">
        <f>IF(I62=0,"",I57/I62*100)</f>
        <v/>
      </c>
    </row>
    <row r="58" spans="1:10" ht="25.5" customHeight="1">
      <c r="A58" s="175"/>
      <c r="B58" s="180" t="s">
        <v>76</v>
      </c>
      <c r="C58" s="181" t="s">
        <v>77</v>
      </c>
      <c r="D58" s="182"/>
      <c r="E58" s="182"/>
      <c r="F58" s="187" t="s">
        <v>24</v>
      </c>
      <c r="G58" s="188"/>
      <c r="H58" s="188"/>
      <c r="I58" s="188">
        <f>'101 17_55_101 Pol'!G47</f>
        <v>0</v>
      </c>
      <c r="J58" s="185" t="str">
        <f>IF(I62=0,"",I58/I62*100)</f>
        <v/>
      </c>
    </row>
    <row r="59" spans="1:10" ht="25.5" customHeight="1">
      <c r="A59" s="175"/>
      <c r="B59" s="180" t="s">
        <v>78</v>
      </c>
      <c r="C59" s="181" t="s">
        <v>79</v>
      </c>
      <c r="D59" s="182"/>
      <c r="E59" s="182"/>
      <c r="F59" s="187" t="s">
        <v>24</v>
      </c>
      <c r="G59" s="188"/>
      <c r="H59" s="188"/>
      <c r="I59" s="188">
        <f>'111 17_55_111 Pol'!G30+'112 17_55_112 Pol'!G47</f>
        <v>0</v>
      </c>
      <c r="J59" s="185" t="str">
        <f>IF(I62=0,"",I59/I62*100)</f>
        <v/>
      </c>
    </row>
    <row r="60" spans="1:10" ht="25.5" customHeight="1">
      <c r="A60" s="175"/>
      <c r="B60" s="180" t="s">
        <v>80</v>
      </c>
      <c r="C60" s="181" t="s">
        <v>81</v>
      </c>
      <c r="D60" s="182"/>
      <c r="E60" s="182"/>
      <c r="F60" s="187" t="s">
        <v>25</v>
      </c>
      <c r="G60" s="188"/>
      <c r="H60" s="188"/>
      <c r="I60" s="188">
        <f>'111 17_55_111 Pol'!G34</f>
        <v>0</v>
      </c>
      <c r="J60" s="185" t="str">
        <f>IF(I62=0,"",I60/I62*100)</f>
        <v/>
      </c>
    </row>
    <row r="61" spans="1:10" ht="25.5" customHeight="1">
      <c r="A61" s="175"/>
      <c r="B61" s="180" t="s">
        <v>82</v>
      </c>
      <c r="C61" s="181" t="s">
        <v>27</v>
      </c>
      <c r="D61" s="182"/>
      <c r="E61" s="182"/>
      <c r="F61" s="187" t="s">
        <v>82</v>
      </c>
      <c r="G61" s="188"/>
      <c r="H61" s="188"/>
      <c r="I61" s="188">
        <f>'101 17_55_101 Pol'!G69+'111 17_55_111 Pol'!G38+'112 17_55_112 Pol'!G50+'113 17_55_113 Pol'!G38</f>
        <v>0</v>
      </c>
      <c r="J61" s="185" t="str">
        <f>IF(I62=0,"",I61/I62*100)</f>
        <v/>
      </c>
    </row>
    <row r="62" spans="1:10" ht="25.5" customHeight="1">
      <c r="A62" s="176"/>
      <c r="B62" s="183" t="s">
        <v>1</v>
      </c>
      <c r="C62" s="183"/>
      <c r="D62" s="184"/>
      <c r="E62" s="184"/>
      <c r="F62" s="189"/>
      <c r="G62" s="190"/>
      <c r="H62" s="190"/>
      <c r="I62" s="190">
        <f>SUM(I55:I61)</f>
        <v>0</v>
      </c>
      <c r="J62" s="186">
        <f>SUM(J55:J61)</f>
        <v>0</v>
      </c>
    </row>
    <row r="63" spans="1:10">
      <c r="F63" s="128"/>
      <c r="G63" s="127"/>
      <c r="H63" s="128"/>
      <c r="I63" s="127"/>
      <c r="J63" s="129"/>
    </row>
    <row r="64" spans="1:10">
      <c r="F64" s="128"/>
      <c r="G64" s="127"/>
      <c r="H64" s="128"/>
      <c r="I64" s="127"/>
      <c r="J64" s="129"/>
    </row>
    <row r="65" spans="6:10">
      <c r="F65" s="128"/>
      <c r="G65" s="127"/>
      <c r="H65" s="128"/>
      <c r="I65" s="127"/>
      <c r="J65" s="129"/>
    </row>
  </sheetData>
  <sheetProtection password="C613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C60:E60"/>
    <mergeCell ref="C61:E61"/>
    <mergeCell ref="C55:E55"/>
    <mergeCell ref="C56:E56"/>
    <mergeCell ref="C57:E57"/>
    <mergeCell ref="C58:E58"/>
    <mergeCell ref="C59:E59"/>
    <mergeCell ref="C44:E44"/>
    <mergeCell ref="C45:E45"/>
    <mergeCell ref="C46:E46"/>
    <mergeCell ref="C47:E47"/>
    <mergeCell ref="B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>
      <c r="A1" s="98" t="s">
        <v>6</v>
      </c>
      <c r="B1" s="98"/>
      <c r="C1" s="99"/>
      <c r="D1" s="98"/>
      <c r="E1" s="98"/>
      <c r="F1" s="98"/>
      <c r="G1" s="98"/>
    </row>
    <row r="2" spans="1:7" ht="24.95" customHeight="1">
      <c r="A2" s="77" t="s">
        <v>7</v>
      </c>
      <c r="B2" s="76"/>
      <c r="C2" s="100"/>
      <c r="D2" s="100"/>
      <c r="E2" s="100"/>
      <c r="F2" s="100"/>
      <c r="G2" s="101"/>
    </row>
    <row r="3" spans="1:7" ht="24.95" customHeight="1">
      <c r="A3" s="77" t="s">
        <v>8</v>
      </c>
      <c r="B3" s="76"/>
      <c r="C3" s="100"/>
      <c r="D3" s="100"/>
      <c r="E3" s="100"/>
      <c r="F3" s="100"/>
      <c r="G3" s="101"/>
    </row>
    <row r="4" spans="1:7" ht="24.95" customHeight="1">
      <c r="A4" s="77" t="s">
        <v>9</v>
      </c>
      <c r="B4" s="76"/>
      <c r="C4" s="100"/>
      <c r="D4" s="100"/>
      <c r="E4" s="100"/>
      <c r="F4" s="100"/>
      <c r="G4" s="101"/>
    </row>
    <row r="5" spans="1:7">
      <c r="B5" s="6"/>
      <c r="C5" s="7"/>
      <c r="D5" s="8"/>
    </row>
  </sheetData>
  <sheetProtection password="C613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>
      <c r="A1" s="193" t="s">
        <v>84</v>
      </c>
      <c r="B1" s="193"/>
      <c r="C1" s="193"/>
      <c r="D1" s="193"/>
      <c r="E1" s="193"/>
      <c r="F1" s="193"/>
      <c r="G1" s="193"/>
      <c r="AG1" t="s">
        <v>85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86</v>
      </c>
    </row>
    <row r="3" spans="1:60" ht="24.95" customHeight="1">
      <c r="A3" s="194" t="s">
        <v>8</v>
      </c>
      <c r="B3" s="76" t="s">
        <v>50</v>
      </c>
      <c r="C3" s="197" t="s">
        <v>51</v>
      </c>
      <c r="D3" s="195"/>
      <c r="E3" s="195"/>
      <c r="F3" s="195"/>
      <c r="G3" s="196"/>
      <c r="AC3" s="126" t="s">
        <v>86</v>
      </c>
      <c r="AG3" t="s">
        <v>87</v>
      </c>
    </row>
    <row r="4" spans="1:60" ht="24.95" customHeight="1">
      <c r="A4" s="198" t="s">
        <v>9</v>
      </c>
      <c r="B4" s="199" t="s">
        <v>52</v>
      </c>
      <c r="C4" s="200" t="s">
        <v>53</v>
      </c>
      <c r="D4" s="201"/>
      <c r="E4" s="201"/>
      <c r="F4" s="201"/>
      <c r="G4" s="202"/>
      <c r="AG4" t="s">
        <v>88</v>
      </c>
    </row>
    <row r="5" spans="1:60">
      <c r="D5" s="192"/>
    </row>
    <row r="6" spans="1:60" ht="38.25">
      <c r="A6" s="204" t="s">
        <v>89</v>
      </c>
      <c r="B6" s="206" t="s">
        <v>90</v>
      </c>
      <c r="C6" s="206" t="s">
        <v>91</v>
      </c>
      <c r="D6" s="205" t="s">
        <v>92</v>
      </c>
      <c r="E6" s="204" t="s">
        <v>93</v>
      </c>
      <c r="F6" s="203" t="s">
        <v>94</v>
      </c>
      <c r="G6" s="204" t="s">
        <v>29</v>
      </c>
      <c r="H6" s="207" t="s">
        <v>30</v>
      </c>
      <c r="I6" s="207" t="s">
        <v>95</v>
      </c>
      <c r="J6" s="207" t="s">
        <v>31</v>
      </c>
      <c r="K6" s="207" t="s">
        <v>96</v>
      </c>
      <c r="L6" s="207" t="s">
        <v>97</v>
      </c>
      <c r="M6" s="207" t="s">
        <v>98</v>
      </c>
      <c r="N6" s="207" t="s">
        <v>99</v>
      </c>
      <c r="O6" s="207" t="s">
        <v>100</v>
      </c>
      <c r="P6" s="207" t="s">
        <v>101</v>
      </c>
      <c r="Q6" s="207" t="s">
        <v>102</v>
      </c>
      <c r="R6" s="207" t="s">
        <v>103</v>
      </c>
      <c r="S6" s="207" t="s">
        <v>104</v>
      </c>
      <c r="T6" s="207" t="s">
        <v>105</v>
      </c>
      <c r="U6" s="207" t="s">
        <v>106</v>
      </c>
      <c r="V6" s="207" t="s">
        <v>107</v>
      </c>
      <c r="W6" s="207" t="s">
        <v>108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109</v>
      </c>
      <c r="B8" s="222" t="s">
        <v>70</v>
      </c>
      <c r="C8" s="243" t="s">
        <v>71</v>
      </c>
      <c r="D8" s="223"/>
      <c r="E8" s="224"/>
      <c r="F8" s="225"/>
      <c r="G8" s="225">
        <f>SUMIF(AG9:AG46,"&lt;&gt;NOR",G9:G46)</f>
        <v>0</v>
      </c>
      <c r="H8" s="225"/>
      <c r="I8" s="225">
        <f>SUM(I9:I46)</f>
        <v>0</v>
      </c>
      <c r="J8" s="225"/>
      <c r="K8" s="225">
        <f>SUM(K9:K46)</f>
        <v>0</v>
      </c>
      <c r="L8" s="225"/>
      <c r="M8" s="225">
        <f>SUM(M9:M46)</f>
        <v>0</v>
      </c>
      <c r="N8" s="225"/>
      <c r="O8" s="225">
        <f>SUM(O9:O46)</f>
        <v>0</v>
      </c>
      <c r="P8" s="225"/>
      <c r="Q8" s="225">
        <f>SUM(Q9:Q46)</f>
        <v>0</v>
      </c>
      <c r="R8" s="225"/>
      <c r="S8" s="225"/>
      <c r="T8" s="226"/>
      <c r="U8" s="220"/>
      <c r="V8" s="220">
        <f>SUM(V9:V46)</f>
        <v>68.349999999999994</v>
      </c>
      <c r="W8" s="220"/>
      <c r="AG8" t="s">
        <v>110</v>
      </c>
    </row>
    <row r="9" spans="1:60" outlineLevel="1">
      <c r="A9" s="227">
        <v>1</v>
      </c>
      <c r="B9" s="228" t="s">
        <v>111</v>
      </c>
      <c r="C9" s="244" t="s">
        <v>112</v>
      </c>
      <c r="D9" s="229" t="s">
        <v>113</v>
      </c>
      <c r="E9" s="230">
        <v>45.412500000000001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114</v>
      </c>
      <c r="S9" s="232" t="s">
        <v>115</v>
      </c>
      <c r="T9" s="233" t="s">
        <v>116</v>
      </c>
      <c r="U9" s="217">
        <v>9.5200000000000007E-2</v>
      </c>
      <c r="V9" s="217">
        <f>ROUND(E9*U9,2)</f>
        <v>4.32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117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outlineLevel="1">
      <c r="A10" s="215"/>
      <c r="B10" s="216"/>
      <c r="C10" s="245" t="s">
        <v>118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119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outlineLevel="1">
      <c r="A11" s="215"/>
      <c r="B11" s="216"/>
      <c r="C11" s="246" t="s">
        <v>120</v>
      </c>
      <c r="D11" s="218"/>
      <c r="E11" s="219">
        <v>38.06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121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outlineLevel="1">
      <c r="A12" s="215"/>
      <c r="B12" s="216"/>
      <c r="C12" s="246" t="s">
        <v>122</v>
      </c>
      <c r="D12" s="218"/>
      <c r="E12" s="219">
        <v>7.35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121</v>
      </c>
      <c r="AH12" s="208">
        <v>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ht="22.5" outlineLevel="1">
      <c r="A13" s="227">
        <v>2</v>
      </c>
      <c r="B13" s="228" t="s">
        <v>123</v>
      </c>
      <c r="C13" s="244" t="s">
        <v>124</v>
      </c>
      <c r="D13" s="229" t="s">
        <v>113</v>
      </c>
      <c r="E13" s="230">
        <v>57.204000000000001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 t="s">
        <v>114</v>
      </c>
      <c r="S13" s="232" t="s">
        <v>115</v>
      </c>
      <c r="T13" s="233" t="s">
        <v>116</v>
      </c>
      <c r="U13" s="217">
        <v>0.36799999999999999</v>
      </c>
      <c r="V13" s="217">
        <f>ROUND(E13*U13,2)</f>
        <v>21.05</v>
      </c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117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5" t="s">
        <v>125</v>
      </c>
      <c r="D14" s="234"/>
      <c r="E14" s="234"/>
      <c r="F14" s="234"/>
      <c r="G14" s="234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119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ht="33.75" outlineLevel="1">
      <c r="A15" s="215"/>
      <c r="B15" s="216"/>
      <c r="C15" s="246" t="s">
        <v>126</v>
      </c>
      <c r="D15" s="218"/>
      <c r="E15" s="219">
        <v>24.66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121</v>
      </c>
      <c r="AH15" s="208">
        <v>0</v>
      </c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22.5" outlineLevel="1">
      <c r="A16" s="215"/>
      <c r="B16" s="216"/>
      <c r="C16" s="246" t="s">
        <v>127</v>
      </c>
      <c r="D16" s="218"/>
      <c r="E16" s="219">
        <v>23.83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121</v>
      </c>
      <c r="AH16" s="208">
        <v>0</v>
      </c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6" t="s">
        <v>128</v>
      </c>
      <c r="D17" s="218"/>
      <c r="E17" s="219">
        <v>3.77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121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outlineLevel="1">
      <c r="A18" s="215"/>
      <c r="B18" s="216"/>
      <c r="C18" s="246" t="s">
        <v>129</v>
      </c>
      <c r="D18" s="218"/>
      <c r="E18" s="219">
        <v>4.95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121</v>
      </c>
      <c r="AH18" s="208">
        <v>0</v>
      </c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ht="22.5" outlineLevel="1">
      <c r="A19" s="227">
        <v>3</v>
      </c>
      <c r="B19" s="228" t="s">
        <v>130</v>
      </c>
      <c r="C19" s="244" t="s">
        <v>131</v>
      </c>
      <c r="D19" s="229" t="s">
        <v>113</v>
      </c>
      <c r="E19" s="230">
        <v>57.204000000000001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 t="s">
        <v>114</v>
      </c>
      <c r="S19" s="232" t="s">
        <v>115</v>
      </c>
      <c r="T19" s="233" t="s">
        <v>116</v>
      </c>
      <c r="U19" s="217">
        <v>5.8000000000000003E-2</v>
      </c>
      <c r="V19" s="217">
        <f>ROUND(E19*U19,2)</f>
        <v>3.32</v>
      </c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117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5" t="s">
        <v>125</v>
      </c>
      <c r="D20" s="234"/>
      <c r="E20" s="234"/>
      <c r="F20" s="234"/>
      <c r="G20" s="234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119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33.75" outlineLevel="1">
      <c r="A21" s="215"/>
      <c r="B21" s="216"/>
      <c r="C21" s="246" t="s">
        <v>126</v>
      </c>
      <c r="D21" s="218"/>
      <c r="E21" s="219">
        <v>24.66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121</v>
      </c>
      <c r="AH21" s="208">
        <v>0</v>
      </c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22.5" outlineLevel="1">
      <c r="A22" s="215"/>
      <c r="B22" s="216"/>
      <c r="C22" s="246" t="s">
        <v>127</v>
      </c>
      <c r="D22" s="218"/>
      <c r="E22" s="219">
        <v>23.83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121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>
      <c r="A23" s="215"/>
      <c r="B23" s="216"/>
      <c r="C23" s="246" t="s">
        <v>128</v>
      </c>
      <c r="D23" s="218"/>
      <c r="E23" s="219">
        <v>3.77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121</v>
      </c>
      <c r="AH23" s="208">
        <v>0</v>
      </c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15"/>
      <c r="B24" s="216"/>
      <c r="C24" s="246" t="s">
        <v>129</v>
      </c>
      <c r="D24" s="218"/>
      <c r="E24" s="219">
        <v>4.95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121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27">
        <v>4</v>
      </c>
      <c r="B25" s="228" t="s">
        <v>132</v>
      </c>
      <c r="C25" s="244" t="s">
        <v>133</v>
      </c>
      <c r="D25" s="229" t="s">
        <v>113</v>
      </c>
      <c r="E25" s="230">
        <v>52.253999999999998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 t="s">
        <v>114</v>
      </c>
      <c r="S25" s="232" t="s">
        <v>115</v>
      </c>
      <c r="T25" s="233" t="s">
        <v>116</v>
      </c>
      <c r="U25" s="217">
        <v>8.6999999999999994E-2</v>
      </c>
      <c r="V25" s="217">
        <f>ROUND(E25*U25,2)</f>
        <v>4.55</v>
      </c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117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>
      <c r="A26" s="215"/>
      <c r="B26" s="216"/>
      <c r="C26" s="245" t="s">
        <v>134</v>
      </c>
      <c r="D26" s="234"/>
      <c r="E26" s="234"/>
      <c r="F26" s="234"/>
      <c r="G26" s="234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119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ht="33.75" outlineLevel="1">
      <c r="A27" s="215"/>
      <c r="B27" s="216"/>
      <c r="C27" s="246" t="s">
        <v>126</v>
      </c>
      <c r="D27" s="218"/>
      <c r="E27" s="219">
        <v>24.66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121</v>
      </c>
      <c r="AH27" s="208">
        <v>0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ht="22.5" outlineLevel="1">
      <c r="A28" s="215"/>
      <c r="B28" s="216"/>
      <c r="C28" s="246" t="s">
        <v>127</v>
      </c>
      <c r="D28" s="218"/>
      <c r="E28" s="219">
        <v>23.83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121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>
      <c r="A29" s="215"/>
      <c r="B29" s="216"/>
      <c r="C29" s="246" t="s">
        <v>128</v>
      </c>
      <c r="D29" s="218"/>
      <c r="E29" s="219">
        <v>3.77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121</v>
      </c>
      <c r="AH29" s="208">
        <v>0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22.5" outlineLevel="1">
      <c r="A30" s="227">
        <v>5</v>
      </c>
      <c r="B30" s="228" t="s">
        <v>135</v>
      </c>
      <c r="C30" s="244" t="s">
        <v>136</v>
      </c>
      <c r="D30" s="229" t="s">
        <v>113</v>
      </c>
      <c r="E30" s="230">
        <v>52.253999999999998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21</v>
      </c>
      <c r="M30" s="232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2" t="s">
        <v>114</v>
      </c>
      <c r="S30" s="232" t="s">
        <v>115</v>
      </c>
      <c r="T30" s="233" t="s">
        <v>116</v>
      </c>
      <c r="U30" s="217">
        <v>1.0999999999999999E-2</v>
      </c>
      <c r="V30" s="217">
        <f>ROUND(E30*U30,2)</f>
        <v>0.56999999999999995</v>
      </c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117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5" t="s">
        <v>134</v>
      </c>
      <c r="D31" s="234"/>
      <c r="E31" s="234"/>
      <c r="F31" s="234"/>
      <c r="G31" s="234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119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33.75" outlineLevel="1">
      <c r="A32" s="215"/>
      <c r="B32" s="216"/>
      <c r="C32" s="246" t="s">
        <v>126</v>
      </c>
      <c r="D32" s="218"/>
      <c r="E32" s="219">
        <v>24.66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121</v>
      </c>
      <c r="AH32" s="208">
        <v>0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ht="22.5" outlineLevel="1">
      <c r="A33" s="215"/>
      <c r="B33" s="216"/>
      <c r="C33" s="246" t="s">
        <v>127</v>
      </c>
      <c r="D33" s="218"/>
      <c r="E33" s="219">
        <v>23.83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121</v>
      </c>
      <c r="AH33" s="208">
        <v>0</v>
      </c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outlineLevel="1">
      <c r="A34" s="215"/>
      <c r="B34" s="216"/>
      <c r="C34" s="246" t="s">
        <v>128</v>
      </c>
      <c r="D34" s="218"/>
      <c r="E34" s="219">
        <v>3.77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121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22.5" outlineLevel="1">
      <c r="A35" s="227">
        <v>6</v>
      </c>
      <c r="B35" s="228" t="s">
        <v>137</v>
      </c>
      <c r="C35" s="244" t="s">
        <v>138</v>
      </c>
      <c r="D35" s="229" t="s">
        <v>113</v>
      </c>
      <c r="E35" s="230">
        <v>52.253999999999998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 t="s">
        <v>114</v>
      </c>
      <c r="S35" s="232" t="s">
        <v>115</v>
      </c>
      <c r="T35" s="233" t="s">
        <v>116</v>
      </c>
      <c r="U35" s="217">
        <v>0.65200000000000002</v>
      </c>
      <c r="V35" s="217">
        <f>ROUND(E35*U35,2)</f>
        <v>34.07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117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ht="33.75" outlineLevel="1">
      <c r="A36" s="215"/>
      <c r="B36" s="216"/>
      <c r="C36" s="246" t="s">
        <v>126</v>
      </c>
      <c r="D36" s="218"/>
      <c r="E36" s="219">
        <v>24.66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121</v>
      </c>
      <c r="AH36" s="208">
        <v>0</v>
      </c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ht="22.5" outlineLevel="1">
      <c r="A37" s="215"/>
      <c r="B37" s="216"/>
      <c r="C37" s="246" t="s">
        <v>127</v>
      </c>
      <c r="D37" s="218"/>
      <c r="E37" s="219">
        <v>23.83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121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>
      <c r="A38" s="215"/>
      <c r="B38" s="216"/>
      <c r="C38" s="246" t="s">
        <v>128</v>
      </c>
      <c r="D38" s="218"/>
      <c r="E38" s="219">
        <v>3.77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121</v>
      </c>
      <c r="AH38" s="208">
        <v>0</v>
      </c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ht="22.5" outlineLevel="1">
      <c r="A39" s="227">
        <v>7</v>
      </c>
      <c r="B39" s="228" t="s">
        <v>139</v>
      </c>
      <c r="C39" s="244" t="s">
        <v>140</v>
      </c>
      <c r="D39" s="229" t="s">
        <v>113</v>
      </c>
      <c r="E39" s="230">
        <v>52.253999999999998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32">
        <v>0</v>
      </c>
      <c r="O39" s="232">
        <f>ROUND(E39*N39,2)</f>
        <v>0</v>
      </c>
      <c r="P39" s="232">
        <v>0</v>
      </c>
      <c r="Q39" s="232">
        <f>ROUND(E39*P39,2)</f>
        <v>0</v>
      </c>
      <c r="R39" s="232" t="s">
        <v>114</v>
      </c>
      <c r="S39" s="232" t="s">
        <v>115</v>
      </c>
      <c r="T39" s="233" t="s">
        <v>116</v>
      </c>
      <c r="U39" s="217">
        <v>8.9999999999999993E-3</v>
      </c>
      <c r="V39" s="217">
        <f>ROUND(E39*U39,2)</f>
        <v>0.47</v>
      </c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117</v>
      </c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ht="33.75" outlineLevel="1">
      <c r="A40" s="215"/>
      <c r="B40" s="216"/>
      <c r="C40" s="246" t="s">
        <v>126</v>
      </c>
      <c r="D40" s="218"/>
      <c r="E40" s="219">
        <v>24.66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121</v>
      </c>
      <c r="AH40" s="208">
        <v>0</v>
      </c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ht="22.5" outlineLevel="1">
      <c r="A41" s="215"/>
      <c r="B41" s="216"/>
      <c r="C41" s="246" t="s">
        <v>127</v>
      </c>
      <c r="D41" s="218"/>
      <c r="E41" s="219">
        <v>23.83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121</v>
      </c>
      <c r="AH41" s="208">
        <v>0</v>
      </c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>
      <c r="A42" s="215"/>
      <c r="B42" s="216"/>
      <c r="C42" s="246" t="s">
        <v>128</v>
      </c>
      <c r="D42" s="218"/>
      <c r="E42" s="219">
        <v>3.77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121</v>
      </c>
      <c r="AH42" s="208">
        <v>0</v>
      </c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outlineLevel="1">
      <c r="A43" s="227">
        <v>8</v>
      </c>
      <c r="B43" s="228" t="s">
        <v>141</v>
      </c>
      <c r="C43" s="244" t="s">
        <v>142</v>
      </c>
      <c r="D43" s="229" t="s">
        <v>113</v>
      </c>
      <c r="E43" s="230">
        <v>52.253999999999998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32">
        <v>0</v>
      </c>
      <c r="O43" s="232">
        <f>ROUND(E43*N43,2)</f>
        <v>0</v>
      </c>
      <c r="P43" s="232">
        <v>0</v>
      </c>
      <c r="Q43" s="232">
        <f>ROUND(E43*P43,2)</f>
        <v>0</v>
      </c>
      <c r="R43" s="232" t="s">
        <v>114</v>
      </c>
      <c r="S43" s="232" t="s">
        <v>115</v>
      </c>
      <c r="T43" s="233" t="s">
        <v>116</v>
      </c>
      <c r="U43" s="217">
        <v>0</v>
      </c>
      <c r="V43" s="217">
        <f>ROUND(E43*U43,2)</f>
        <v>0</v>
      </c>
      <c r="W43" s="21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117</v>
      </c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ht="33.75" outlineLevel="1">
      <c r="A44" s="215"/>
      <c r="B44" s="216"/>
      <c r="C44" s="246" t="s">
        <v>126</v>
      </c>
      <c r="D44" s="218"/>
      <c r="E44" s="219">
        <v>24.66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121</v>
      </c>
      <c r="AH44" s="208">
        <v>0</v>
      </c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ht="22.5" outlineLevel="1">
      <c r="A45" s="215"/>
      <c r="B45" s="216"/>
      <c r="C45" s="246" t="s">
        <v>127</v>
      </c>
      <c r="D45" s="218"/>
      <c r="E45" s="219">
        <v>23.83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121</v>
      </c>
      <c r="AH45" s="208">
        <v>0</v>
      </c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outlineLevel="1">
      <c r="A46" s="215"/>
      <c r="B46" s="216"/>
      <c r="C46" s="246" t="s">
        <v>128</v>
      </c>
      <c r="D46" s="218"/>
      <c r="E46" s="219">
        <v>3.77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121</v>
      </c>
      <c r="AH46" s="208">
        <v>0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>
      <c r="A47" s="221" t="s">
        <v>109</v>
      </c>
      <c r="B47" s="222" t="s">
        <v>76</v>
      </c>
      <c r="C47" s="243" t="s">
        <v>77</v>
      </c>
      <c r="D47" s="223"/>
      <c r="E47" s="224"/>
      <c r="F47" s="225"/>
      <c r="G47" s="225">
        <f>SUMIF(AG48:AG68,"&lt;&gt;NOR",G48:G68)</f>
        <v>0</v>
      </c>
      <c r="H47" s="225"/>
      <c r="I47" s="225">
        <f>SUM(I48:I68)</f>
        <v>0</v>
      </c>
      <c r="J47" s="225"/>
      <c r="K47" s="225">
        <f>SUM(K48:K68)</f>
        <v>0</v>
      </c>
      <c r="L47" s="225"/>
      <c r="M47" s="225">
        <f>SUM(M48:M68)</f>
        <v>0</v>
      </c>
      <c r="N47" s="225"/>
      <c r="O47" s="225">
        <f>SUM(O48:O68)</f>
        <v>0</v>
      </c>
      <c r="P47" s="225"/>
      <c r="Q47" s="225">
        <f>SUM(Q48:Q68)</f>
        <v>320.91999999999996</v>
      </c>
      <c r="R47" s="225"/>
      <c r="S47" s="225"/>
      <c r="T47" s="226"/>
      <c r="U47" s="220"/>
      <c r="V47" s="220">
        <f>SUM(V48:V68)</f>
        <v>852.19999999999993</v>
      </c>
      <c r="W47" s="220"/>
      <c r="AG47" t="s">
        <v>110</v>
      </c>
    </row>
    <row r="48" spans="1:60" ht="22.5" outlineLevel="1">
      <c r="A48" s="227">
        <v>9</v>
      </c>
      <c r="B48" s="228" t="s">
        <v>143</v>
      </c>
      <c r="C48" s="244" t="s">
        <v>144</v>
      </c>
      <c r="D48" s="229" t="s">
        <v>145</v>
      </c>
      <c r="E48" s="230">
        <v>1068.72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32">
        <v>0</v>
      </c>
      <c r="O48" s="232">
        <f>ROUND(E48*N48,2)</f>
        <v>0</v>
      </c>
      <c r="P48" s="232">
        <v>0.22</v>
      </c>
      <c r="Q48" s="232">
        <f>ROUND(E48*P48,2)</f>
        <v>235.12</v>
      </c>
      <c r="R48" s="232" t="s">
        <v>146</v>
      </c>
      <c r="S48" s="232" t="s">
        <v>115</v>
      </c>
      <c r="T48" s="233" t="s">
        <v>116</v>
      </c>
      <c r="U48" s="217">
        <v>0.375</v>
      </c>
      <c r="V48" s="217">
        <f>ROUND(E48*U48,2)</f>
        <v>400.77</v>
      </c>
      <c r="W48" s="21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117</v>
      </c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ht="33.75" outlineLevel="1">
      <c r="A49" s="215"/>
      <c r="B49" s="216"/>
      <c r="C49" s="246" t="s">
        <v>147</v>
      </c>
      <c r="D49" s="218"/>
      <c r="E49" s="219">
        <v>493.13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121</v>
      </c>
      <c r="AH49" s="208">
        <v>0</v>
      </c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ht="22.5" outlineLevel="1">
      <c r="A50" s="215"/>
      <c r="B50" s="216"/>
      <c r="C50" s="246" t="s">
        <v>148</v>
      </c>
      <c r="D50" s="218"/>
      <c r="E50" s="219">
        <v>476.59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121</v>
      </c>
      <c r="AH50" s="208">
        <v>0</v>
      </c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outlineLevel="1">
      <c r="A51" s="215"/>
      <c r="B51" s="216"/>
      <c r="C51" s="246" t="s">
        <v>149</v>
      </c>
      <c r="D51" s="218"/>
      <c r="E51" s="219">
        <v>99</v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121</v>
      </c>
      <c r="AH51" s="208">
        <v>0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>
      <c r="A52" s="227">
        <v>10</v>
      </c>
      <c r="B52" s="228" t="s">
        <v>150</v>
      </c>
      <c r="C52" s="244" t="s">
        <v>151</v>
      </c>
      <c r="D52" s="229" t="s">
        <v>152</v>
      </c>
      <c r="E52" s="230">
        <v>554.54</v>
      </c>
      <c r="F52" s="231"/>
      <c r="G52" s="232">
        <f>ROUND(E52*F52,2)</f>
        <v>0</v>
      </c>
      <c r="H52" s="231"/>
      <c r="I52" s="232">
        <f>ROUND(E52*H52,2)</f>
        <v>0</v>
      </c>
      <c r="J52" s="231"/>
      <c r="K52" s="232">
        <f>ROUND(E52*J52,2)</f>
        <v>0</v>
      </c>
      <c r="L52" s="232">
        <v>21</v>
      </c>
      <c r="M52" s="232">
        <f>G52*(1+L52/100)</f>
        <v>0</v>
      </c>
      <c r="N52" s="232">
        <v>0</v>
      </c>
      <c r="O52" s="232">
        <f>ROUND(E52*N52,2)</f>
        <v>0</v>
      </c>
      <c r="P52" s="232">
        <v>0.14499999999999999</v>
      </c>
      <c r="Q52" s="232">
        <f>ROUND(E52*P52,2)</f>
        <v>80.41</v>
      </c>
      <c r="R52" s="232" t="s">
        <v>146</v>
      </c>
      <c r="S52" s="232" t="s">
        <v>115</v>
      </c>
      <c r="T52" s="233" t="s">
        <v>116</v>
      </c>
      <c r="U52" s="217">
        <v>0.13300000000000001</v>
      </c>
      <c r="V52" s="217">
        <f>ROUND(E52*U52,2)</f>
        <v>73.75</v>
      </c>
      <c r="W52" s="217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117</v>
      </c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outlineLevel="1">
      <c r="A53" s="215"/>
      <c r="B53" s="216"/>
      <c r="C53" s="245" t="s">
        <v>153</v>
      </c>
      <c r="D53" s="234"/>
      <c r="E53" s="234"/>
      <c r="F53" s="234"/>
      <c r="G53" s="234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119</v>
      </c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outlineLevel="1">
      <c r="A54" s="215"/>
      <c r="B54" s="216"/>
      <c r="C54" s="246" t="s">
        <v>154</v>
      </c>
      <c r="D54" s="218"/>
      <c r="E54" s="219">
        <v>504.3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121</v>
      </c>
      <c r="AH54" s="208">
        <v>0</v>
      </c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outlineLevel="1">
      <c r="A55" s="215"/>
      <c r="B55" s="216"/>
      <c r="C55" s="246" t="s">
        <v>155</v>
      </c>
      <c r="D55" s="218"/>
      <c r="E55" s="219">
        <v>50.24</v>
      </c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121</v>
      </c>
      <c r="AH55" s="208">
        <v>0</v>
      </c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outlineLevel="1">
      <c r="A56" s="227">
        <v>11</v>
      </c>
      <c r="B56" s="228" t="s">
        <v>156</v>
      </c>
      <c r="C56" s="244" t="s">
        <v>157</v>
      </c>
      <c r="D56" s="229" t="s">
        <v>113</v>
      </c>
      <c r="E56" s="230">
        <v>1.536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32">
        <v>0</v>
      </c>
      <c r="O56" s="232">
        <f>ROUND(E56*N56,2)</f>
        <v>0</v>
      </c>
      <c r="P56" s="232">
        <v>2</v>
      </c>
      <c r="Q56" s="232">
        <f>ROUND(E56*P56,2)</f>
        <v>3.07</v>
      </c>
      <c r="R56" s="232" t="s">
        <v>158</v>
      </c>
      <c r="S56" s="232" t="s">
        <v>115</v>
      </c>
      <c r="T56" s="233" t="s">
        <v>116</v>
      </c>
      <c r="U56" s="217">
        <v>6.4359999999999999</v>
      </c>
      <c r="V56" s="217">
        <f>ROUND(E56*U56,2)</f>
        <v>9.89</v>
      </c>
      <c r="W56" s="217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117</v>
      </c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outlineLevel="1">
      <c r="A57" s="215"/>
      <c r="B57" s="216"/>
      <c r="C57" s="245" t="s">
        <v>159</v>
      </c>
      <c r="D57" s="234"/>
      <c r="E57" s="234"/>
      <c r="F57" s="234"/>
      <c r="G57" s="234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119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outlineLevel="1">
      <c r="A58" s="215"/>
      <c r="B58" s="216"/>
      <c r="C58" s="246" t="s">
        <v>160</v>
      </c>
      <c r="D58" s="218"/>
      <c r="E58" s="219">
        <v>1.54</v>
      </c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121</v>
      </c>
      <c r="AH58" s="208">
        <v>0</v>
      </c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outlineLevel="1">
      <c r="A59" s="227">
        <v>12</v>
      </c>
      <c r="B59" s="228" t="s">
        <v>161</v>
      </c>
      <c r="C59" s="244" t="s">
        <v>162</v>
      </c>
      <c r="D59" s="229" t="s">
        <v>152</v>
      </c>
      <c r="E59" s="230">
        <v>28.6</v>
      </c>
      <c r="F59" s="231"/>
      <c r="G59" s="232">
        <f>ROUND(E59*F59,2)</f>
        <v>0</v>
      </c>
      <c r="H59" s="231"/>
      <c r="I59" s="232">
        <f>ROUND(E59*H59,2)</f>
        <v>0</v>
      </c>
      <c r="J59" s="231"/>
      <c r="K59" s="232">
        <f>ROUND(E59*J59,2)</f>
        <v>0</v>
      </c>
      <c r="L59" s="232">
        <v>21</v>
      </c>
      <c r="M59" s="232">
        <f>G59*(1+L59/100)</f>
        <v>0</v>
      </c>
      <c r="N59" s="232">
        <v>0</v>
      </c>
      <c r="O59" s="232">
        <f>ROUND(E59*N59,2)</f>
        <v>0</v>
      </c>
      <c r="P59" s="232">
        <v>7.0000000000000007E-2</v>
      </c>
      <c r="Q59" s="232">
        <f>ROUND(E59*P59,2)</f>
        <v>2</v>
      </c>
      <c r="R59" s="232" t="s">
        <v>158</v>
      </c>
      <c r="S59" s="232" t="s">
        <v>115</v>
      </c>
      <c r="T59" s="233" t="s">
        <v>116</v>
      </c>
      <c r="U59" s="217">
        <v>0.64</v>
      </c>
      <c r="V59" s="217">
        <f>ROUND(E59*U59,2)</f>
        <v>18.3</v>
      </c>
      <c r="W59" s="217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117</v>
      </c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outlineLevel="1">
      <c r="A60" s="215"/>
      <c r="B60" s="216"/>
      <c r="C60" s="246" t="s">
        <v>163</v>
      </c>
      <c r="D60" s="218"/>
      <c r="E60" s="219">
        <v>28.6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121</v>
      </c>
      <c r="AH60" s="208">
        <v>0</v>
      </c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outlineLevel="1">
      <c r="A61" s="235">
        <v>13</v>
      </c>
      <c r="B61" s="236" t="s">
        <v>164</v>
      </c>
      <c r="C61" s="247" t="s">
        <v>165</v>
      </c>
      <c r="D61" s="237" t="s">
        <v>166</v>
      </c>
      <c r="E61" s="238">
        <v>4</v>
      </c>
      <c r="F61" s="239"/>
      <c r="G61" s="240">
        <f>ROUND(E61*F61,2)</f>
        <v>0</v>
      </c>
      <c r="H61" s="239"/>
      <c r="I61" s="240">
        <f>ROUND(E61*H61,2)</f>
        <v>0</v>
      </c>
      <c r="J61" s="239"/>
      <c r="K61" s="240">
        <f>ROUND(E61*J61,2)</f>
        <v>0</v>
      </c>
      <c r="L61" s="240">
        <v>21</v>
      </c>
      <c r="M61" s="240">
        <f>G61*(1+L61/100)</f>
        <v>0</v>
      </c>
      <c r="N61" s="240">
        <v>0</v>
      </c>
      <c r="O61" s="240">
        <f>ROUND(E61*N61,2)</f>
        <v>0</v>
      </c>
      <c r="P61" s="240">
        <v>0.08</v>
      </c>
      <c r="Q61" s="240">
        <f>ROUND(E61*P61,2)</f>
        <v>0.32</v>
      </c>
      <c r="R61" s="240"/>
      <c r="S61" s="240" t="s">
        <v>167</v>
      </c>
      <c r="T61" s="241" t="s">
        <v>168</v>
      </c>
      <c r="U61" s="217">
        <v>0</v>
      </c>
      <c r="V61" s="217">
        <f>ROUND(E61*U61,2)</f>
        <v>0</v>
      </c>
      <c r="W61" s="217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117</v>
      </c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outlineLevel="1">
      <c r="A62" s="227">
        <v>14</v>
      </c>
      <c r="B62" s="228" t="s">
        <v>169</v>
      </c>
      <c r="C62" s="244" t="s">
        <v>170</v>
      </c>
      <c r="D62" s="229" t="s">
        <v>171</v>
      </c>
      <c r="E62" s="230">
        <v>320.92070000000001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32">
        <v>0</v>
      </c>
      <c r="O62" s="232">
        <f>ROUND(E62*N62,2)</f>
        <v>0</v>
      </c>
      <c r="P62" s="232">
        <v>0</v>
      </c>
      <c r="Q62" s="232">
        <f>ROUND(E62*P62,2)</f>
        <v>0</v>
      </c>
      <c r="R62" s="232" t="s">
        <v>146</v>
      </c>
      <c r="S62" s="232" t="s">
        <v>115</v>
      </c>
      <c r="T62" s="233" t="s">
        <v>116</v>
      </c>
      <c r="U62" s="217">
        <v>9.9000000000000005E-2</v>
      </c>
      <c r="V62" s="217">
        <f>ROUND(E62*U62,2)</f>
        <v>31.77</v>
      </c>
      <c r="W62" s="217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172</v>
      </c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outlineLevel="1">
      <c r="A63" s="215"/>
      <c r="B63" s="216"/>
      <c r="C63" s="245" t="s">
        <v>173</v>
      </c>
      <c r="D63" s="234"/>
      <c r="E63" s="234"/>
      <c r="F63" s="234"/>
      <c r="G63" s="234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119</v>
      </c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outlineLevel="1">
      <c r="A64" s="235">
        <v>15</v>
      </c>
      <c r="B64" s="236" t="s">
        <v>174</v>
      </c>
      <c r="C64" s="247" t="s">
        <v>175</v>
      </c>
      <c r="D64" s="237" t="s">
        <v>171</v>
      </c>
      <c r="E64" s="238">
        <v>320.92070000000001</v>
      </c>
      <c r="F64" s="239"/>
      <c r="G64" s="240">
        <f>ROUND(E64*F64,2)</f>
        <v>0</v>
      </c>
      <c r="H64" s="239"/>
      <c r="I64" s="240">
        <f>ROUND(E64*H64,2)</f>
        <v>0</v>
      </c>
      <c r="J64" s="239"/>
      <c r="K64" s="240">
        <f>ROUND(E64*J64,2)</f>
        <v>0</v>
      </c>
      <c r="L64" s="240">
        <v>21</v>
      </c>
      <c r="M64" s="240">
        <f>G64*(1+L64/100)</f>
        <v>0</v>
      </c>
      <c r="N64" s="240">
        <v>0</v>
      </c>
      <c r="O64" s="240">
        <f>ROUND(E64*N64,2)</f>
        <v>0</v>
      </c>
      <c r="P64" s="240">
        <v>0</v>
      </c>
      <c r="Q64" s="240">
        <f>ROUND(E64*P64,2)</f>
        <v>0</v>
      </c>
      <c r="R64" s="240" t="s">
        <v>158</v>
      </c>
      <c r="S64" s="240" t="s">
        <v>115</v>
      </c>
      <c r="T64" s="241" t="s">
        <v>116</v>
      </c>
      <c r="U64" s="217">
        <v>0.94199999999999995</v>
      </c>
      <c r="V64" s="217">
        <f>ROUND(E64*U64,2)</f>
        <v>302.31</v>
      </c>
      <c r="W64" s="217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172</v>
      </c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outlineLevel="1">
      <c r="A65" s="235">
        <v>16</v>
      </c>
      <c r="B65" s="236" t="s">
        <v>176</v>
      </c>
      <c r="C65" s="247" t="s">
        <v>177</v>
      </c>
      <c r="D65" s="237" t="s">
        <v>171</v>
      </c>
      <c r="E65" s="238">
        <v>320.92070000000001</v>
      </c>
      <c r="F65" s="239"/>
      <c r="G65" s="240">
        <f>ROUND(E65*F65,2)</f>
        <v>0</v>
      </c>
      <c r="H65" s="239"/>
      <c r="I65" s="240">
        <f>ROUND(E65*H65,2)</f>
        <v>0</v>
      </c>
      <c r="J65" s="239"/>
      <c r="K65" s="240">
        <f>ROUND(E65*J65,2)</f>
        <v>0</v>
      </c>
      <c r="L65" s="240">
        <v>21</v>
      </c>
      <c r="M65" s="240">
        <f>G65*(1+L65/100)</f>
        <v>0</v>
      </c>
      <c r="N65" s="240">
        <v>0</v>
      </c>
      <c r="O65" s="240">
        <f>ROUND(E65*N65,2)</f>
        <v>0</v>
      </c>
      <c r="P65" s="240">
        <v>0</v>
      </c>
      <c r="Q65" s="240">
        <f>ROUND(E65*P65,2)</f>
        <v>0</v>
      </c>
      <c r="R65" s="240"/>
      <c r="S65" s="240" t="s">
        <v>115</v>
      </c>
      <c r="T65" s="241" t="s">
        <v>116</v>
      </c>
      <c r="U65" s="217">
        <v>4.2000000000000003E-2</v>
      </c>
      <c r="V65" s="217">
        <f>ROUND(E65*U65,2)</f>
        <v>13.48</v>
      </c>
      <c r="W65" s="217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172</v>
      </c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outlineLevel="1">
      <c r="A66" s="235">
        <v>17</v>
      </c>
      <c r="B66" s="236" t="s">
        <v>178</v>
      </c>
      <c r="C66" s="247" t="s">
        <v>179</v>
      </c>
      <c r="D66" s="237" t="s">
        <v>171</v>
      </c>
      <c r="E66" s="238">
        <v>320.92070000000001</v>
      </c>
      <c r="F66" s="239"/>
      <c r="G66" s="240">
        <f>ROUND(E66*F66,2)</f>
        <v>0</v>
      </c>
      <c r="H66" s="239"/>
      <c r="I66" s="240">
        <f>ROUND(E66*H66,2)</f>
        <v>0</v>
      </c>
      <c r="J66" s="239"/>
      <c r="K66" s="240">
        <f>ROUND(E66*J66,2)</f>
        <v>0</v>
      </c>
      <c r="L66" s="240">
        <v>21</v>
      </c>
      <c r="M66" s="240">
        <f>G66*(1+L66/100)</f>
        <v>0</v>
      </c>
      <c r="N66" s="240">
        <v>0</v>
      </c>
      <c r="O66" s="240">
        <f>ROUND(E66*N66,2)</f>
        <v>0</v>
      </c>
      <c r="P66" s="240">
        <v>0</v>
      </c>
      <c r="Q66" s="240">
        <f>ROUND(E66*P66,2)</f>
        <v>0</v>
      </c>
      <c r="R66" s="240"/>
      <c r="S66" s="240" t="s">
        <v>115</v>
      </c>
      <c r="T66" s="241" t="s">
        <v>116</v>
      </c>
      <c r="U66" s="217">
        <v>0</v>
      </c>
      <c r="V66" s="217">
        <f>ROUND(E66*U66,2)</f>
        <v>0</v>
      </c>
      <c r="W66" s="217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172</v>
      </c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outlineLevel="1">
      <c r="A67" s="235">
        <v>18</v>
      </c>
      <c r="B67" s="236" t="s">
        <v>180</v>
      </c>
      <c r="C67" s="247" t="s">
        <v>181</v>
      </c>
      <c r="D67" s="237" t="s">
        <v>171</v>
      </c>
      <c r="E67" s="238">
        <v>320.92070000000001</v>
      </c>
      <c r="F67" s="239"/>
      <c r="G67" s="240">
        <f>ROUND(E67*F67,2)</f>
        <v>0</v>
      </c>
      <c r="H67" s="239"/>
      <c r="I67" s="240">
        <f>ROUND(E67*H67,2)</f>
        <v>0</v>
      </c>
      <c r="J67" s="239"/>
      <c r="K67" s="240">
        <f>ROUND(E67*J67,2)</f>
        <v>0</v>
      </c>
      <c r="L67" s="240">
        <v>21</v>
      </c>
      <c r="M67" s="240">
        <f>G67*(1+L67/100)</f>
        <v>0</v>
      </c>
      <c r="N67" s="240">
        <v>0</v>
      </c>
      <c r="O67" s="240">
        <f>ROUND(E67*N67,2)</f>
        <v>0</v>
      </c>
      <c r="P67" s="240">
        <v>0</v>
      </c>
      <c r="Q67" s="240">
        <f>ROUND(E67*P67,2)</f>
        <v>0</v>
      </c>
      <c r="R67" s="240"/>
      <c r="S67" s="240" t="s">
        <v>115</v>
      </c>
      <c r="T67" s="241" t="s">
        <v>116</v>
      </c>
      <c r="U67" s="217">
        <v>6.0000000000000001E-3</v>
      </c>
      <c r="V67" s="217">
        <f>ROUND(E67*U67,2)</f>
        <v>1.93</v>
      </c>
      <c r="W67" s="217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172</v>
      </c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outlineLevel="1">
      <c r="A68" s="235">
        <v>19</v>
      </c>
      <c r="B68" s="236" t="s">
        <v>182</v>
      </c>
      <c r="C68" s="247" t="s">
        <v>183</v>
      </c>
      <c r="D68" s="237" t="s">
        <v>171</v>
      </c>
      <c r="E68" s="238">
        <v>320.92070000000001</v>
      </c>
      <c r="F68" s="239"/>
      <c r="G68" s="240">
        <f>ROUND(E68*F68,2)</f>
        <v>0</v>
      </c>
      <c r="H68" s="239"/>
      <c r="I68" s="240">
        <f>ROUND(E68*H68,2)</f>
        <v>0</v>
      </c>
      <c r="J68" s="239"/>
      <c r="K68" s="240">
        <f>ROUND(E68*J68,2)</f>
        <v>0</v>
      </c>
      <c r="L68" s="240">
        <v>21</v>
      </c>
      <c r="M68" s="240">
        <f>G68*(1+L68/100)</f>
        <v>0</v>
      </c>
      <c r="N68" s="240">
        <v>0</v>
      </c>
      <c r="O68" s="240">
        <f>ROUND(E68*N68,2)</f>
        <v>0</v>
      </c>
      <c r="P68" s="240">
        <v>0</v>
      </c>
      <c r="Q68" s="240">
        <f>ROUND(E68*P68,2)</f>
        <v>0</v>
      </c>
      <c r="R68" s="240"/>
      <c r="S68" s="240" t="s">
        <v>167</v>
      </c>
      <c r="T68" s="241" t="s">
        <v>116</v>
      </c>
      <c r="U68" s="217">
        <v>0</v>
      </c>
      <c r="V68" s="217">
        <f>ROUND(E68*U68,2)</f>
        <v>0</v>
      </c>
      <c r="W68" s="217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172</v>
      </c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>
      <c r="A69" s="221" t="s">
        <v>109</v>
      </c>
      <c r="B69" s="222" t="s">
        <v>82</v>
      </c>
      <c r="C69" s="243" t="s">
        <v>27</v>
      </c>
      <c r="D69" s="223"/>
      <c r="E69" s="224"/>
      <c r="F69" s="225"/>
      <c r="G69" s="225">
        <f>SUMIF(AG70:AG72,"&lt;&gt;NOR",G70:G72)</f>
        <v>0</v>
      </c>
      <c r="H69" s="225"/>
      <c r="I69" s="225">
        <f>SUM(I70:I72)</f>
        <v>0</v>
      </c>
      <c r="J69" s="225"/>
      <c r="K69" s="225">
        <f>SUM(K70:K72)</f>
        <v>0</v>
      </c>
      <c r="L69" s="225"/>
      <c r="M69" s="225">
        <f>SUM(M70:M72)</f>
        <v>0</v>
      </c>
      <c r="N69" s="225"/>
      <c r="O69" s="225">
        <f>SUM(O70:O72)</f>
        <v>0</v>
      </c>
      <c r="P69" s="225"/>
      <c r="Q69" s="225">
        <f>SUM(Q70:Q72)</f>
        <v>0</v>
      </c>
      <c r="R69" s="225"/>
      <c r="S69" s="225"/>
      <c r="T69" s="226"/>
      <c r="U69" s="220"/>
      <c r="V69" s="220">
        <f>SUM(V70:V72)</f>
        <v>0</v>
      </c>
      <c r="W69" s="220"/>
      <c r="AG69" t="s">
        <v>110</v>
      </c>
    </row>
    <row r="70" spans="1:60" outlineLevel="1">
      <c r="A70" s="235">
        <v>20</v>
      </c>
      <c r="B70" s="236" t="s">
        <v>184</v>
      </c>
      <c r="C70" s="247" t="s">
        <v>185</v>
      </c>
      <c r="D70" s="237" t="s">
        <v>186</v>
      </c>
      <c r="E70" s="238">
        <v>1</v>
      </c>
      <c r="F70" s="239"/>
      <c r="G70" s="240">
        <f>ROUND(E70*F70,2)</f>
        <v>0</v>
      </c>
      <c r="H70" s="239"/>
      <c r="I70" s="240">
        <f>ROUND(E70*H70,2)</f>
        <v>0</v>
      </c>
      <c r="J70" s="239"/>
      <c r="K70" s="240">
        <f>ROUND(E70*J70,2)</f>
        <v>0</v>
      </c>
      <c r="L70" s="240">
        <v>21</v>
      </c>
      <c r="M70" s="240">
        <f>G70*(1+L70/100)</f>
        <v>0</v>
      </c>
      <c r="N70" s="240">
        <v>0</v>
      </c>
      <c r="O70" s="240">
        <f>ROUND(E70*N70,2)</f>
        <v>0</v>
      </c>
      <c r="P70" s="240">
        <v>0</v>
      </c>
      <c r="Q70" s="240">
        <f>ROUND(E70*P70,2)</f>
        <v>0</v>
      </c>
      <c r="R70" s="240"/>
      <c r="S70" s="240" t="s">
        <v>115</v>
      </c>
      <c r="T70" s="241" t="s">
        <v>168</v>
      </c>
      <c r="U70" s="217">
        <v>0</v>
      </c>
      <c r="V70" s="217">
        <f>ROUND(E70*U70,2)</f>
        <v>0</v>
      </c>
      <c r="W70" s="217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187</v>
      </c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outlineLevel="1">
      <c r="A71" s="235">
        <v>21</v>
      </c>
      <c r="B71" s="236" t="s">
        <v>188</v>
      </c>
      <c r="C71" s="247" t="s">
        <v>189</v>
      </c>
      <c r="D71" s="237" t="s">
        <v>186</v>
      </c>
      <c r="E71" s="238">
        <v>1</v>
      </c>
      <c r="F71" s="239"/>
      <c r="G71" s="240">
        <f>ROUND(E71*F71,2)</f>
        <v>0</v>
      </c>
      <c r="H71" s="239"/>
      <c r="I71" s="240">
        <f>ROUND(E71*H71,2)</f>
        <v>0</v>
      </c>
      <c r="J71" s="239"/>
      <c r="K71" s="240">
        <f>ROUND(E71*J71,2)</f>
        <v>0</v>
      </c>
      <c r="L71" s="240">
        <v>21</v>
      </c>
      <c r="M71" s="240">
        <f>G71*(1+L71/100)</f>
        <v>0</v>
      </c>
      <c r="N71" s="240">
        <v>0</v>
      </c>
      <c r="O71" s="240">
        <f>ROUND(E71*N71,2)</f>
        <v>0</v>
      </c>
      <c r="P71" s="240">
        <v>0</v>
      </c>
      <c r="Q71" s="240">
        <f>ROUND(E71*P71,2)</f>
        <v>0</v>
      </c>
      <c r="R71" s="240"/>
      <c r="S71" s="240" t="s">
        <v>115</v>
      </c>
      <c r="T71" s="241" t="s">
        <v>168</v>
      </c>
      <c r="U71" s="217">
        <v>0</v>
      </c>
      <c r="V71" s="217">
        <f>ROUND(E71*U71,2)</f>
        <v>0</v>
      </c>
      <c r="W71" s="217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187</v>
      </c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 outlineLevel="1">
      <c r="A72" s="227">
        <v>22</v>
      </c>
      <c r="B72" s="228" t="s">
        <v>190</v>
      </c>
      <c r="C72" s="244" t="s">
        <v>191</v>
      </c>
      <c r="D72" s="229" t="s">
        <v>186</v>
      </c>
      <c r="E72" s="230">
        <v>1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32">
        <v>0</v>
      </c>
      <c r="O72" s="232">
        <f>ROUND(E72*N72,2)</f>
        <v>0</v>
      </c>
      <c r="P72" s="232">
        <v>0</v>
      </c>
      <c r="Q72" s="232">
        <f>ROUND(E72*P72,2)</f>
        <v>0</v>
      </c>
      <c r="R72" s="232"/>
      <c r="S72" s="232" t="s">
        <v>115</v>
      </c>
      <c r="T72" s="233" t="s">
        <v>168</v>
      </c>
      <c r="U72" s="217">
        <v>0</v>
      </c>
      <c r="V72" s="217">
        <f>ROUND(E72*U72,2)</f>
        <v>0</v>
      </c>
      <c r="W72" s="217"/>
      <c r="X72" s="208"/>
      <c r="Y72" s="208"/>
      <c r="Z72" s="208"/>
      <c r="AA72" s="208"/>
      <c r="AB72" s="208"/>
      <c r="AC72" s="208"/>
      <c r="AD72" s="208"/>
      <c r="AE72" s="208"/>
      <c r="AF72" s="208"/>
      <c r="AG72" s="208" t="s">
        <v>187</v>
      </c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</row>
    <row r="73" spans="1:60">
      <c r="A73" s="5"/>
      <c r="B73" s="6"/>
      <c r="C73" s="248"/>
      <c r="D73" s="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AE73">
        <v>15</v>
      </c>
      <c r="AF73">
        <v>21</v>
      </c>
    </row>
    <row r="74" spans="1:60">
      <c r="A74" s="211"/>
      <c r="B74" s="212" t="s">
        <v>29</v>
      </c>
      <c r="C74" s="249"/>
      <c r="D74" s="213"/>
      <c r="E74" s="214"/>
      <c r="F74" s="214"/>
      <c r="G74" s="242">
        <f>G8+G47+G69</f>
        <v>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AE74">
        <f>SUMIF(L7:L72,AE73,G7:G72)</f>
        <v>0</v>
      </c>
      <c r="AF74">
        <f>SUMIF(L7:L72,AF73,G7:G72)</f>
        <v>0</v>
      </c>
      <c r="AG74" t="s">
        <v>192</v>
      </c>
    </row>
    <row r="75" spans="1:60">
      <c r="C75" s="250"/>
      <c r="D75" s="192"/>
      <c r="AG75" t="s">
        <v>193</v>
      </c>
    </row>
    <row r="76" spans="1:60">
      <c r="D76" s="192"/>
    </row>
    <row r="77" spans="1:60">
      <c r="D77" s="192"/>
    </row>
    <row r="78" spans="1:60">
      <c r="D78" s="192"/>
    </row>
    <row r="79" spans="1:60">
      <c r="D79" s="192"/>
    </row>
    <row r="80" spans="1:60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2">
    <mergeCell ref="C20:G20"/>
    <mergeCell ref="C26:G26"/>
    <mergeCell ref="C31:G31"/>
    <mergeCell ref="C53:G53"/>
    <mergeCell ref="C57:G57"/>
    <mergeCell ref="C63:G63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84</v>
      </c>
      <c r="B1" s="193"/>
      <c r="C1" s="193"/>
      <c r="D1" s="193"/>
      <c r="E1" s="193"/>
      <c r="F1" s="193"/>
      <c r="G1" s="193"/>
      <c r="AG1" t="s">
        <v>85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86</v>
      </c>
    </row>
    <row r="3" spans="1:60" ht="24.95" customHeight="1">
      <c r="A3" s="194" t="s">
        <v>8</v>
      </c>
      <c r="B3" s="76" t="s">
        <v>54</v>
      </c>
      <c r="C3" s="197" t="s">
        <v>55</v>
      </c>
      <c r="D3" s="195"/>
      <c r="E3" s="195"/>
      <c r="F3" s="195"/>
      <c r="G3" s="196"/>
      <c r="AC3" s="126" t="s">
        <v>86</v>
      </c>
      <c r="AG3" t="s">
        <v>87</v>
      </c>
    </row>
    <row r="4" spans="1:60" ht="24.95" customHeight="1">
      <c r="A4" s="198" t="s">
        <v>9</v>
      </c>
      <c r="B4" s="199" t="s">
        <v>56</v>
      </c>
      <c r="C4" s="200" t="s">
        <v>57</v>
      </c>
      <c r="D4" s="201"/>
      <c r="E4" s="201"/>
      <c r="F4" s="201"/>
      <c r="G4" s="202"/>
      <c r="AG4" t="s">
        <v>88</v>
      </c>
    </row>
    <row r="5" spans="1:60">
      <c r="D5" s="192"/>
    </row>
    <row r="6" spans="1:60" ht="38.25">
      <c r="A6" s="204" t="s">
        <v>89</v>
      </c>
      <c r="B6" s="206" t="s">
        <v>90</v>
      </c>
      <c r="C6" s="206" t="s">
        <v>91</v>
      </c>
      <c r="D6" s="205" t="s">
        <v>92</v>
      </c>
      <c r="E6" s="204" t="s">
        <v>93</v>
      </c>
      <c r="F6" s="203" t="s">
        <v>94</v>
      </c>
      <c r="G6" s="204" t="s">
        <v>29</v>
      </c>
      <c r="H6" s="207" t="s">
        <v>30</v>
      </c>
      <c r="I6" s="207" t="s">
        <v>95</v>
      </c>
      <c r="J6" s="207" t="s">
        <v>31</v>
      </c>
      <c r="K6" s="207" t="s">
        <v>96</v>
      </c>
      <c r="L6" s="207" t="s">
        <v>97</v>
      </c>
      <c r="M6" s="207" t="s">
        <v>98</v>
      </c>
      <c r="N6" s="207" t="s">
        <v>99</v>
      </c>
      <c r="O6" s="207" t="s">
        <v>100</v>
      </c>
      <c r="P6" s="207" t="s">
        <v>101</v>
      </c>
      <c r="Q6" s="207" t="s">
        <v>102</v>
      </c>
      <c r="R6" s="207" t="s">
        <v>103</v>
      </c>
      <c r="S6" s="207" t="s">
        <v>104</v>
      </c>
      <c r="T6" s="207" t="s">
        <v>105</v>
      </c>
      <c r="U6" s="207" t="s">
        <v>106</v>
      </c>
      <c r="V6" s="207" t="s">
        <v>107</v>
      </c>
      <c r="W6" s="207" t="s">
        <v>108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109</v>
      </c>
      <c r="B8" s="222" t="s">
        <v>70</v>
      </c>
      <c r="C8" s="243" t="s">
        <v>71</v>
      </c>
      <c r="D8" s="223"/>
      <c r="E8" s="224"/>
      <c r="F8" s="225"/>
      <c r="G8" s="225">
        <f>SUMIF(AG9:AG26,"&lt;&gt;NOR",G9:G26)</f>
        <v>0</v>
      </c>
      <c r="H8" s="225"/>
      <c r="I8" s="225">
        <f>SUM(I9:I26)</f>
        <v>0</v>
      </c>
      <c r="J8" s="225"/>
      <c r="K8" s="225">
        <f>SUM(K9:K26)</f>
        <v>0</v>
      </c>
      <c r="L8" s="225"/>
      <c r="M8" s="225">
        <f>SUM(M9:M26)</f>
        <v>0</v>
      </c>
      <c r="N8" s="225"/>
      <c r="O8" s="225">
        <f>SUM(O9:O26)</f>
        <v>0</v>
      </c>
      <c r="P8" s="225"/>
      <c r="Q8" s="225">
        <f>SUM(Q9:Q26)</f>
        <v>0</v>
      </c>
      <c r="R8" s="225"/>
      <c r="S8" s="225"/>
      <c r="T8" s="226"/>
      <c r="U8" s="220"/>
      <c r="V8" s="220">
        <f>SUM(V9:V26)</f>
        <v>11.319999999999999</v>
      </c>
      <c r="W8" s="220"/>
      <c r="AG8" t="s">
        <v>110</v>
      </c>
    </row>
    <row r="9" spans="1:60" ht="22.5" outlineLevel="1">
      <c r="A9" s="227">
        <v>1</v>
      </c>
      <c r="B9" s="228" t="s">
        <v>194</v>
      </c>
      <c r="C9" s="244" t="s">
        <v>195</v>
      </c>
      <c r="D9" s="229" t="s">
        <v>113</v>
      </c>
      <c r="E9" s="230">
        <v>2.5920000000000001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114</v>
      </c>
      <c r="S9" s="232" t="s">
        <v>115</v>
      </c>
      <c r="T9" s="233" t="s">
        <v>116</v>
      </c>
      <c r="U9" s="217">
        <v>3.1309999999999998</v>
      </c>
      <c r="V9" s="217">
        <f>ROUND(E9*U9,2)</f>
        <v>8.1199999999999992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196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33.75" outlineLevel="1">
      <c r="A10" s="215"/>
      <c r="B10" s="216"/>
      <c r="C10" s="245" t="s">
        <v>197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119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51" t="str">
        <f>C10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0" s="208"/>
      <c r="BC10" s="208"/>
      <c r="BD10" s="208"/>
      <c r="BE10" s="208"/>
      <c r="BF10" s="208"/>
      <c r="BG10" s="208"/>
      <c r="BH10" s="208"/>
    </row>
    <row r="11" spans="1:60" outlineLevel="1">
      <c r="A11" s="215"/>
      <c r="B11" s="216"/>
      <c r="C11" s="246" t="s">
        <v>198</v>
      </c>
      <c r="D11" s="218"/>
      <c r="E11" s="219">
        <v>2.5920000000000001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121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27">
        <v>2</v>
      </c>
      <c r="B12" s="228" t="s">
        <v>199</v>
      </c>
      <c r="C12" s="244" t="s">
        <v>200</v>
      </c>
      <c r="D12" s="229" t="s">
        <v>113</v>
      </c>
      <c r="E12" s="230">
        <v>2.5920000000000001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 t="s">
        <v>114</v>
      </c>
      <c r="S12" s="232" t="s">
        <v>115</v>
      </c>
      <c r="T12" s="233" t="s">
        <v>116</v>
      </c>
      <c r="U12" s="217">
        <v>0.47399999999999998</v>
      </c>
      <c r="V12" s="217">
        <f>ROUND(E12*U12,2)</f>
        <v>1.23</v>
      </c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196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ht="33.75" outlineLevel="1">
      <c r="A13" s="215"/>
      <c r="B13" s="216"/>
      <c r="C13" s="245" t="s">
        <v>197</v>
      </c>
      <c r="D13" s="234"/>
      <c r="E13" s="234"/>
      <c r="F13" s="234"/>
      <c r="G13" s="234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119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51" t="str">
        <f>C13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6" t="s">
        <v>198</v>
      </c>
      <c r="D14" s="218"/>
      <c r="E14" s="219">
        <v>2.5920000000000001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121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>
      <c r="A15" s="227">
        <v>3</v>
      </c>
      <c r="B15" s="228" t="s">
        <v>132</v>
      </c>
      <c r="C15" s="244" t="s">
        <v>133</v>
      </c>
      <c r="D15" s="229" t="s">
        <v>113</v>
      </c>
      <c r="E15" s="230">
        <v>2.5920000000000001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 t="s">
        <v>114</v>
      </c>
      <c r="S15" s="232" t="s">
        <v>115</v>
      </c>
      <c r="T15" s="233" t="s">
        <v>116</v>
      </c>
      <c r="U15" s="217">
        <v>8.6999999999999994E-2</v>
      </c>
      <c r="V15" s="217">
        <f>ROUND(E15*U15,2)</f>
        <v>0.23</v>
      </c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196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>
      <c r="A16" s="215"/>
      <c r="B16" s="216"/>
      <c r="C16" s="245" t="s">
        <v>134</v>
      </c>
      <c r="D16" s="234"/>
      <c r="E16" s="234"/>
      <c r="F16" s="234"/>
      <c r="G16" s="23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119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6" t="s">
        <v>198</v>
      </c>
      <c r="D17" s="218"/>
      <c r="E17" s="219">
        <v>2.5920000000000001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121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27">
        <v>4</v>
      </c>
      <c r="B18" s="228" t="s">
        <v>135</v>
      </c>
      <c r="C18" s="244" t="s">
        <v>136</v>
      </c>
      <c r="D18" s="229" t="s">
        <v>113</v>
      </c>
      <c r="E18" s="230">
        <v>2.5920000000000001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 t="s">
        <v>114</v>
      </c>
      <c r="S18" s="232" t="s">
        <v>115</v>
      </c>
      <c r="T18" s="233" t="s">
        <v>116</v>
      </c>
      <c r="U18" s="217">
        <v>1.0999999999999999E-2</v>
      </c>
      <c r="V18" s="217">
        <f>ROUND(E18*U18,2)</f>
        <v>0.03</v>
      </c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196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>
      <c r="A19" s="215"/>
      <c r="B19" s="216"/>
      <c r="C19" s="245" t="s">
        <v>134</v>
      </c>
      <c r="D19" s="234"/>
      <c r="E19" s="234"/>
      <c r="F19" s="234"/>
      <c r="G19" s="234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119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6" t="s">
        <v>198</v>
      </c>
      <c r="D20" s="218"/>
      <c r="E20" s="219">
        <v>2.5920000000000001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121</v>
      </c>
      <c r="AH20" s="208">
        <v>0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22.5" outlineLevel="1">
      <c r="A21" s="227">
        <v>5</v>
      </c>
      <c r="B21" s="228" t="s">
        <v>137</v>
      </c>
      <c r="C21" s="244" t="s">
        <v>138</v>
      </c>
      <c r="D21" s="229" t="s">
        <v>113</v>
      </c>
      <c r="E21" s="230">
        <v>2.5920000000000001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 t="s">
        <v>114</v>
      </c>
      <c r="S21" s="232" t="s">
        <v>115</v>
      </c>
      <c r="T21" s="233" t="s">
        <v>116</v>
      </c>
      <c r="U21" s="217">
        <v>0.65200000000000002</v>
      </c>
      <c r="V21" s="217">
        <f>ROUND(E21*U21,2)</f>
        <v>1.69</v>
      </c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196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>
      <c r="A22" s="215"/>
      <c r="B22" s="216"/>
      <c r="C22" s="246" t="s">
        <v>198</v>
      </c>
      <c r="D22" s="218"/>
      <c r="E22" s="219">
        <v>2.5920000000000001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121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ht="22.5" outlineLevel="1">
      <c r="A23" s="227">
        <v>6</v>
      </c>
      <c r="B23" s="228" t="s">
        <v>139</v>
      </c>
      <c r="C23" s="244" t="s">
        <v>140</v>
      </c>
      <c r="D23" s="229" t="s">
        <v>113</v>
      </c>
      <c r="E23" s="230">
        <v>2.5920000000000001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 t="s">
        <v>114</v>
      </c>
      <c r="S23" s="232" t="s">
        <v>115</v>
      </c>
      <c r="T23" s="233" t="s">
        <v>116</v>
      </c>
      <c r="U23" s="217">
        <v>8.9999999999999993E-3</v>
      </c>
      <c r="V23" s="217">
        <f>ROUND(E23*U23,2)</f>
        <v>0.02</v>
      </c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196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15"/>
      <c r="B24" s="216"/>
      <c r="C24" s="246" t="s">
        <v>198</v>
      </c>
      <c r="D24" s="218"/>
      <c r="E24" s="219">
        <v>2.5920000000000001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121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27">
        <v>7</v>
      </c>
      <c r="B25" s="228" t="s">
        <v>141</v>
      </c>
      <c r="C25" s="244" t="s">
        <v>142</v>
      </c>
      <c r="D25" s="229" t="s">
        <v>113</v>
      </c>
      <c r="E25" s="230">
        <v>2.5920000000000001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 t="s">
        <v>114</v>
      </c>
      <c r="S25" s="232" t="s">
        <v>115</v>
      </c>
      <c r="T25" s="233" t="s">
        <v>116</v>
      </c>
      <c r="U25" s="217">
        <v>0</v>
      </c>
      <c r="V25" s="217">
        <f>ROUND(E25*U25,2)</f>
        <v>0</v>
      </c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196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>
      <c r="A26" s="215"/>
      <c r="B26" s="216"/>
      <c r="C26" s="246" t="s">
        <v>198</v>
      </c>
      <c r="D26" s="218"/>
      <c r="E26" s="219">
        <v>2.5920000000000001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121</v>
      </c>
      <c r="AH26" s="208">
        <v>0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>
      <c r="A27" s="221" t="s">
        <v>109</v>
      </c>
      <c r="B27" s="222" t="s">
        <v>72</v>
      </c>
      <c r="C27" s="243" t="s">
        <v>73</v>
      </c>
      <c r="D27" s="223"/>
      <c r="E27" s="224"/>
      <c r="F27" s="225"/>
      <c r="G27" s="225">
        <f>SUMIF(AG28:AG29,"&lt;&gt;NOR",G28:G29)</f>
        <v>0</v>
      </c>
      <c r="H27" s="225"/>
      <c r="I27" s="225">
        <f>SUM(I28:I29)</f>
        <v>0</v>
      </c>
      <c r="J27" s="225"/>
      <c r="K27" s="225">
        <f>SUM(K28:K29)</f>
        <v>0</v>
      </c>
      <c r="L27" s="225"/>
      <c r="M27" s="225">
        <f>SUM(M28:M29)</f>
        <v>0</v>
      </c>
      <c r="N27" s="225"/>
      <c r="O27" s="225">
        <f>SUM(O28:O29)</f>
        <v>6.54</v>
      </c>
      <c r="P27" s="225"/>
      <c r="Q27" s="225">
        <f>SUM(Q28:Q29)</f>
        <v>0</v>
      </c>
      <c r="R27" s="225"/>
      <c r="S27" s="225"/>
      <c r="T27" s="226"/>
      <c r="U27" s="220"/>
      <c r="V27" s="220">
        <f>SUM(V28:V29)</f>
        <v>1.24</v>
      </c>
      <c r="W27" s="220"/>
      <c r="AG27" t="s">
        <v>110</v>
      </c>
    </row>
    <row r="28" spans="1:60" outlineLevel="1">
      <c r="A28" s="227">
        <v>8</v>
      </c>
      <c r="B28" s="228" t="s">
        <v>201</v>
      </c>
      <c r="C28" s="244" t="s">
        <v>202</v>
      </c>
      <c r="D28" s="229" t="s">
        <v>113</v>
      </c>
      <c r="E28" s="230">
        <v>2.5920000000000001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21</v>
      </c>
      <c r="M28" s="232">
        <f>G28*(1+L28/100)</f>
        <v>0</v>
      </c>
      <c r="N28" s="232">
        <v>2.5249999999999999</v>
      </c>
      <c r="O28" s="232">
        <f>ROUND(E28*N28,2)</f>
        <v>6.54</v>
      </c>
      <c r="P28" s="232">
        <v>0</v>
      </c>
      <c r="Q28" s="232">
        <f>ROUND(E28*P28,2)</f>
        <v>0</v>
      </c>
      <c r="R28" s="232" t="s">
        <v>203</v>
      </c>
      <c r="S28" s="232" t="s">
        <v>115</v>
      </c>
      <c r="T28" s="233" t="s">
        <v>116</v>
      </c>
      <c r="U28" s="217">
        <v>0.47699999999999998</v>
      </c>
      <c r="V28" s="217">
        <f>ROUND(E28*U28,2)</f>
        <v>1.24</v>
      </c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196</v>
      </c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>
      <c r="A29" s="215"/>
      <c r="B29" s="216"/>
      <c r="C29" s="246" t="s">
        <v>198</v>
      </c>
      <c r="D29" s="218"/>
      <c r="E29" s="219">
        <v>2.5920000000000001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121</v>
      </c>
      <c r="AH29" s="208">
        <v>0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>
      <c r="A30" s="221" t="s">
        <v>109</v>
      </c>
      <c r="B30" s="222" t="s">
        <v>78</v>
      </c>
      <c r="C30" s="243" t="s">
        <v>79</v>
      </c>
      <c r="D30" s="223"/>
      <c r="E30" s="224"/>
      <c r="F30" s="225"/>
      <c r="G30" s="225">
        <f>SUMIF(AG31:AG33,"&lt;&gt;NOR",G31:G33)</f>
        <v>0</v>
      </c>
      <c r="H30" s="225"/>
      <c r="I30" s="225">
        <f>SUM(I31:I33)</f>
        <v>0</v>
      </c>
      <c r="J30" s="225"/>
      <c r="K30" s="225">
        <f>SUM(K31:K33)</f>
        <v>0</v>
      </c>
      <c r="L30" s="225"/>
      <c r="M30" s="225">
        <f>SUM(M31:M33)</f>
        <v>0</v>
      </c>
      <c r="N30" s="225"/>
      <c r="O30" s="225">
        <f>SUM(O31:O33)</f>
        <v>0</v>
      </c>
      <c r="P30" s="225"/>
      <c r="Q30" s="225">
        <f>SUM(Q31:Q33)</f>
        <v>0</v>
      </c>
      <c r="R30" s="225"/>
      <c r="S30" s="225"/>
      <c r="T30" s="226"/>
      <c r="U30" s="220"/>
      <c r="V30" s="220">
        <f>SUM(V31:V33)</f>
        <v>3.99</v>
      </c>
      <c r="W30" s="220"/>
      <c r="AG30" t="s">
        <v>110</v>
      </c>
    </row>
    <row r="31" spans="1:60" outlineLevel="1">
      <c r="A31" s="227">
        <v>9</v>
      </c>
      <c r="B31" s="228" t="s">
        <v>204</v>
      </c>
      <c r="C31" s="244" t="s">
        <v>205</v>
      </c>
      <c r="D31" s="229" t="s">
        <v>171</v>
      </c>
      <c r="E31" s="230">
        <v>6.5448000000000004</v>
      </c>
      <c r="F31" s="231"/>
      <c r="G31" s="232">
        <f>ROUND(E31*F31,2)</f>
        <v>0</v>
      </c>
      <c r="H31" s="231"/>
      <c r="I31" s="232">
        <f>ROUND(E31*H31,2)</f>
        <v>0</v>
      </c>
      <c r="J31" s="231"/>
      <c r="K31" s="232">
        <f>ROUND(E31*J31,2)</f>
        <v>0</v>
      </c>
      <c r="L31" s="232">
        <v>21</v>
      </c>
      <c r="M31" s="232">
        <f>G31*(1+L31/100)</f>
        <v>0</v>
      </c>
      <c r="N31" s="232">
        <v>0</v>
      </c>
      <c r="O31" s="232">
        <f>ROUND(E31*N31,2)</f>
        <v>0</v>
      </c>
      <c r="P31" s="232">
        <v>0</v>
      </c>
      <c r="Q31" s="232">
        <f>ROUND(E31*P31,2)</f>
        <v>0</v>
      </c>
      <c r="R31" s="232" t="s">
        <v>206</v>
      </c>
      <c r="S31" s="232" t="s">
        <v>115</v>
      </c>
      <c r="T31" s="233" t="s">
        <v>116</v>
      </c>
      <c r="U31" s="217">
        <v>0.60899999999999999</v>
      </c>
      <c r="V31" s="217">
        <f>ROUND(E31*U31,2)</f>
        <v>3.99</v>
      </c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207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22.5" outlineLevel="1">
      <c r="A32" s="215"/>
      <c r="B32" s="216"/>
      <c r="C32" s="245" t="s">
        <v>208</v>
      </c>
      <c r="D32" s="234"/>
      <c r="E32" s="234"/>
      <c r="F32" s="234"/>
      <c r="G32" s="234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119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51" t="str">
        <f>C32</f>
        <v>na novostavbách a změnách objektů pro oplocení (815 2 JKSo), objekty zvláštní pro chov živočichů (815 3 JKSO), objekty pozemní různé (815 9 JKSO)</v>
      </c>
      <c r="BB32" s="208"/>
      <c r="BC32" s="208"/>
      <c r="BD32" s="208"/>
      <c r="BE32" s="208"/>
      <c r="BF32" s="208"/>
      <c r="BG32" s="208"/>
      <c r="BH32" s="208"/>
    </row>
    <row r="33" spans="1:60" outlineLevel="1">
      <c r="A33" s="215"/>
      <c r="B33" s="216"/>
      <c r="C33" s="253" t="s">
        <v>209</v>
      </c>
      <c r="D33" s="252"/>
      <c r="E33" s="252"/>
      <c r="F33" s="252"/>
      <c r="G33" s="252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119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>
      <c r="A34" s="221" t="s">
        <v>109</v>
      </c>
      <c r="B34" s="222" t="s">
        <v>80</v>
      </c>
      <c r="C34" s="243" t="s">
        <v>81</v>
      </c>
      <c r="D34" s="223"/>
      <c r="E34" s="224"/>
      <c r="F34" s="225"/>
      <c r="G34" s="225">
        <f>SUMIF(AG35:AG37,"&lt;&gt;NOR",G35:G37)</f>
        <v>0</v>
      </c>
      <c r="H34" s="225"/>
      <c r="I34" s="225">
        <f>SUM(I35:I37)</f>
        <v>0</v>
      </c>
      <c r="J34" s="225"/>
      <c r="K34" s="225">
        <f>SUM(K35:K37)</f>
        <v>0</v>
      </c>
      <c r="L34" s="225"/>
      <c r="M34" s="225">
        <f>SUM(M35:M37)</f>
        <v>0</v>
      </c>
      <c r="N34" s="225"/>
      <c r="O34" s="225">
        <f>SUM(O35:O37)</f>
        <v>0.64</v>
      </c>
      <c r="P34" s="225"/>
      <c r="Q34" s="225">
        <f>SUM(Q35:Q37)</f>
        <v>0</v>
      </c>
      <c r="R34" s="225"/>
      <c r="S34" s="225"/>
      <c r="T34" s="226"/>
      <c r="U34" s="220"/>
      <c r="V34" s="220">
        <f>SUM(V35:V37)</f>
        <v>44.25</v>
      </c>
      <c r="W34" s="220"/>
      <c r="AG34" t="s">
        <v>110</v>
      </c>
    </row>
    <row r="35" spans="1:60" outlineLevel="1">
      <c r="A35" s="235">
        <v>10</v>
      </c>
      <c r="B35" s="236" t="s">
        <v>210</v>
      </c>
      <c r="C35" s="247" t="s">
        <v>211</v>
      </c>
      <c r="D35" s="237" t="s">
        <v>166</v>
      </c>
      <c r="E35" s="238">
        <v>8</v>
      </c>
      <c r="F35" s="239"/>
      <c r="G35" s="240">
        <f>ROUND(E35*F35,2)</f>
        <v>0</v>
      </c>
      <c r="H35" s="239"/>
      <c r="I35" s="240">
        <f>ROUND(E35*H35,2)</f>
        <v>0</v>
      </c>
      <c r="J35" s="239"/>
      <c r="K35" s="240">
        <f>ROUND(E35*J35,2)</f>
        <v>0</v>
      </c>
      <c r="L35" s="240">
        <v>21</v>
      </c>
      <c r="M35" s="240">
        <f>G35*(1+L35/100)</f>
        <v>0</v>
      </c>
      <c r="N35" s="240">
        <v>0.08</v>
      </c>
      <c r="O35" s="240">
        <f>ROUND(E35*N35,2)</f>
        <v>0.64</v>
      </c>
      <c r="P35" s="240">
        <v>0</v>
      </c>
      <c r="Q35" s="240">
        <f>ROUND(E35*P35,2)</f>
        <v>0</v>
      </c>
      <c r="R35" s="240"/>
      <c r="S35" s="240" t="s">
        <v>167</v>
      </c>
      <c r="T35" s="241" t="s">
        <v>168</v>
      </c>
      <c r="U35" s="217">
        <v>5.391</v>
      </c>
      <c r="V35" s="217">
        <f>ROUND(E35*U35,2)</f>
        <v>43.13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196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27">
        <v>11</v>
      </c>
      <c r="B36" s="228" t="s">
        <v>212</v>
      </c>
      <c r="C36" s="244" t="s">
        <v>213</v>
      </c>
      <c r="D36" s="229" t="s">
        <v>171</v>
      </c>
      <c r="E36" s="230">
        <v>0.64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21</v>
      </c>
      <c r="M36" s="232">
        <f>G36*(1+L36/100)</f>
        <v>0</v>
      </c>
      <c r="N36" s="232">
        <v>0</v>
      </c>
      <c r="O36" s="232">
        <f>ROUND(E36*N36,2)</f>
        <v>0</v>
      </c>
      <c r="P36" s="232">
        <v>0</v>
      </c>
      <c r="Q36" s="232">
        <f>ROUND(E36*P36,2)</f>
        <v>0</v>
      </c>
      <c r="R36" s="232" t="s">
        <v>214</v>
      </c>
      <c r="S36" s="232" t="s">
        <v>115</v>
      </c>
      <c r="T36" s="233" t="s">
        <v>116</v>
      </c>
      <c r="U36" s="217">
        <v>1.7509999999999999</v>
      </c>
      <c r="V36" s="217">
        <f>ROUND(E36*U36,2)</f>
        <v>1.1200000000000001</v>
      </c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207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5" t="s">
        <v>215</v>
      </c>
      <c r="D37" s="234"/>
      <c r="E37" s="234"/>
      <c r="F37" s="234"/>
      <c r="G37" s="234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119</v>
      </c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>
      <c r="A38" s="221" t="s">
        <v>109</v>
      </c>
      <c r="B38" s="222" t="s">
        <v>82</v>
      </c>
      <c r="C38" s="243" t="s">
        <v>27</v>
      </c>
      <c r="D38" s="223"/>
      <c r="E38" s="224"/>
      <c r="F38" s="225"/>
      <c r="G38" s="225">
        <f>SUMIF(AG39:AG40,"&lt;&gt;NOR",G39:G40)</f>
        <v>0</v>
      </c>
      <c r="H38" s="225"/>
      <c r="I38" s="225">
        <f>SUM(I39:I40)</f>
        <v>0</v>
      </c>
      <c r="J38" s="225"/>
      <c r="K38" s="225">
        <f>SUM(K39:K40)</f>
        <v>0</v>
      </c>
      <c r="L38" s="225"/>
      <c r="M38" s="225">
        <f>SUM(M39:M40)</f>
        <v>0</v>
      </c>
      <c r="N38" s="225"/>
      <c r="O38" s="225">
        <f>SUM(O39:O40)</f>
        <v>0</v>
      </c>
      <c r="P38" s="225"/>
      <c r="Q38" s="225">
        <f>SUM(Q39:Q40)</f>
        <v>0</v>
      </c>
      <c r="R38" s="225"/>
      <c r="S38" s="225"/>
      <c r="T38" s="226"/>
      <c r="U38" s="220"/>
      <c r="V38" s="220">
        <f>SUM(V39:V40)</f>
        <v>0</v>
      </c>
      <c r="W38" s="220"/>
      <c r="AG38" t="s">
        <v>110</v>
      </c>
    </row>
    <row r="39" spans="1:60" outlineLevel="1">
      <c r="A39" s="235">
        <v>12</v>
      </c>
      <c r="B39" s="236" t="s">
        <v>190</v>
      </c>
      <c r="C39" s="247" t="s">
        <v>191</v>
      </c>
      <c r="D39" s="237" t="s">
        <v>186</v>
      </c>
      <c r="E39" s="238">
        <v>1</v>
      </c>
      <c r="F39" s="239"/>
      <c r="G39" s="240">
        <f>ROUND(E39*F39,2)</f>
        <v>0</v>
      </c>
      <c r="H39" s="239"/>
      <c r="I39" s="240">
        <f>ROUND(E39*H39,2)</f>
        <v>0</v>
      </c>
      <c r="J39" s="239"/>
      <c r="K39" s="240">
        <f>ROUND(E39*J39,2)</f>
        <v>0</v>
      </c>
      <c r="L39" s="240">
        <v>21</v>
      </c>
      <c r="M39" s="240">
        <f>G39*(1+L39/100)</f>
        <v>0</v>
      </c>
      <c r="N39" s="240">
        <v>0</v>
      </c>
      <c r="O39" s="240">
        <f>ROUND(E39*N39,2)</f>
        <v>0</v>
      </c>
      <c r="P39" s="240">
        <v>0</v>
      </c>
      <c r="Q39" s="240">
        <f>ROUND(E39*P39,2)</f>
        <v>0</v>
      </c>
      <c r="R39" s="240"/>
      <c r="S39" s="240" t="s">
        <v>115</v>
      </c>
      <c r="T39" s="241" t="s">
        <v>168</v>
      </c>
      <c r="U39" s="217">
        <v>0</v>
      </c>
      <c r="V39" s="217">
        <f>ROUND(E39*U39,2)</f>
        <v>0</v>
      </c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187</v>
      </c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outlineLevel="1">
      <c r="A40" s="227">
        <v>13</v>
      </c>
      <c r="B40" s="228" t="s">
        <v>216</v>
      </c>
      <c r="C40" s="244" t="s">
        <v>217</v>
      </c>
      <c r="D40" s="229" t="s">
        <v>186</v>
      </c>
      <c r="E40" s="230">
        <v>1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/>
      <c r="S40" s="232" t="s">
        <v>115</v>
      </c>
      <c r="T40" s="233" t="s">
        <v>168</v>
      </c>
      <c r="U40" s="217">
        <v>0</v>
      </c>
      <c r="V40" s="217">
        <f>ROUND(E40*U40,2)</f>
        <v>0</v>
      </c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218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>
      <c r="A41" s="5"/>
      <c r="B41" s="6"/>
      <c r="C41" s="248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E41">
        <v>15</v>
      </c>
      <c r="AF41">
        <v>21</v>
      </c>
    </row>
    <row r="42" spans="1:60">
      <c r="A42" s="211"/>
      <c r="B42" s="212" t="s">
        <v>29</v>
      </c>
      <c r="C42" s="249"/>
      <c r="D42" s="213"/>
      <c r="E42" s="214"/>
      <c r="F42" s="214"/>
      <c r="G42" s="242">
        <f>G8+G27+G30+G34+G38</f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AE42">
        <f>SUMIF(L7:L40,AE41,G7:G40)</f>
        <v>0</v>
      </c>
      <c r="AF42">
        <f>SUMIF(L7:L40,AF41,G7:G40)</f>
        <v>0</v>
      </c>
      <c r="AG42" t="s">
        <v>192</v>
      </c>
    </row>
    <row r="43" spans="1:60">
      <c r="C43" s="250"/>
      <c r="D43" s="192"/>
      <c r="AG43" t="s">
        <v>193</v>
      </c>
    </row>
    <row r="44" spans="1:60">
      <c r="D44" s="192"/>
    </row>
    <row r="45" spans="1:60">
      <c r="D45" s="192"/>
    </row>
    <row r="46" spans="1:60">
      <c r="D46" s="192"/>
    </row>
    <row r="47" spans="1:60">
      <c r="D47" s="192"/>
    </row>
    <row r="48" spans="1:60">
      <c r="D48" s="192"/>
    </row>
    <row r="49" spans="4:4">
      <c r="D49" s="192"/>
    </row>
    <row r="50" spans="4:4">
      <c r="D50" s="192"/>
    </row>
    <row r="51" spans="4:4">
      <c r="D51" s="192"/>
    </row>
    <row r="52" spans="4:4">
      <c r="D52" s="192"/>
    </row>
    <row r="53" spans="4:4">
      <c r="D53" s="192"/>
    </row>
    <row r="54" spans="4:4">
      <c r="D54" s="192"/>
    </row>
    <row r="55" spans="4:4">
      <c r="D55" s="192"/>
    </row>
    <row r="56" spans="4:4">
      <c r="D56" s="192"/>
    </row>
    <row r="57" spans="4:4">
      <c r="D57" s="192"/>
    </row>
    <row r="58" spans="4:4">
      <c r="D58" s="192"/>
    </row>
    <row r="59" spans="4:4">
      <c r="D59" s="192"/>
    </row>
    <row r="60" spans="4:4">
      <c r="D60" s="192"/>
    </row>
    <row r="61" spans="4:4">
      <c r="D61" s="192"/>
    </row>
    <row r="62" spans="4:4">
      <c r="D62" s="192"/>
    </row>
    <row r="63" spans="4:4">
      <c r="D63" s="192"/>
    </row>
    <row r="64" spans="4:4">
      <c r="D64" s="192"/>
    </row>
    <row r="65" spans="4:4">
      <c r="D65" s="192"/>
    </row>
    <row r="66" spans="4:4">
      <c r="D66" s="192"/>
    </row>
    <row r="67" spans="4:4">
      <c r="D67" s="192"/>
    </row>
    <row r="68" spans="4:4">
      <c r="D68" s="192"/>
    </row>
    <row r="69" spans="4:4">
      <c r="D69" s="192"/>
    </row>
    <row r="70" spans="4:4">
      <c r="D70" s="192"/>
    </row>
    <row r="71" spans="4:4">
      <c r="D71" s="192"/>
    </row>
    <row r="72" spans="4:4">
      <c r="D72" s="192"/>
    </row>
    <row r="73" spans="4:4">
      <c r="D73" s="192"/>
    </row>
    <row r="74" spans="4:4">
      <c r="D74" s="192"/>
    </row>
    <row r="75" spans="4:4">
      <c r="D75" s="192"/>
    </row>
    <row r="76" spans="4:4">
      <c r="D76" s="192"/>
    </row>
    <row r="77" spans="4:4">
      <c r="D77" s="192"/>
    </row>
    <row r="78" spans="4:4">
      <c r="D78" s="192"/>
    </row>
    <row r="79" spans="4:4">
      <c r="D79" s="192"/>
    </row>
    <row r="80" spans="4:4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1">
    <mergeCell ref="C16:G16"/>
    <mergeCell ref="C19:G19"/>
    <mergeCell ref="C32:G32"/>
    <mergeCell ref="C33:G33"/>
    <mergeCell ref="C37:G37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84</v>
      </c>
      <c r="B1" s="193"/>
      <c r="C1" s="193"/>
      <c r="D1" s="193"/>
      <c r="E1" s="193"/>
      <c r="F1" s="193"/>
      <c r="G1" s="193"/>
      <c r="AG1" t="s">
        <v>85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86</v>
      </c>
    </row>
    <row r="3" spans="1:60" ht="24.95" customHeight="1">
      <c r="A3" s="194" t="s">
        <v>8</v>
      </c>
      <c r="B3" s="76" t="s">
        <v>58</v>
      </c>
      <c r="C3" s="197" t="s">
        <v>59</v>
      </c>
      <c r="D3" s="195"/>
      <c r="E3" s="195"/>
      <c r="F3" s="195"/>
      <c r="G3" s="196"/>
      <c r="AC3" s="126" t="s">
        <v>86</v>
      </c>
      <c r="AG3" t="s">
        <v>87</v>
      </c>
    </row>
    <row r="4" spans="1:60" ht="24.95" customHeight="1">
      <c r="A4" s="198" t="s">
        <v>9</v>
      </c>
      <c r="B4" s="199" t="s">
        <v>60</v>
      </c>
      <c r="C4" s="200" t="s">
        <v>61</v>
      </c>
      <c r="D4" s="201"/>
      <c r="E4" s="201"/>
      <c r="F4" s="201"/>
      <c r="G4" s="202"/>
      <c r="AG4" t="s">
        <v>88</v>
      </c>
    </row>
    <row r="5" spans="1:60">
      <c r="D5" s="192"/>
    </row>
    <row r="6" spans="1:60" ht="38.25">
      <c r="A6" s="204" t="s">
        <v>89</v>
      </c>
      <c r="B6" s="206" t="s">
        <v>90</v>
      </c>
      <c r="C6" s="206" t="s">
        <v>91</v>
      </c>
      <c r="D6" s="205" t="s">
        <v>92</v>
      </c>
      <c r="E6" s="204" t="s">
        <v>93</v>
      </c>
      <c r="F6" s="203" t="s">
        <v>94</v>
      </c>
      <c r="G6" s="204" t="s">
        <v>29</v>
      </c>
      <c r="H6" s="207" t="s">
        <v>30</v>
      </c>
      <c r="I6" s="207" t="s">
        <v>95</v>
      </c>
      <c r="J6" s="207" t="s">
        <v>31</v>
      </c>
      <c r="K6" s="207" t="s">
        <v>96</v>
      </c>
      <c r="L6" s="207" t="s">
        <v>97</v>
      </c>
      <c r="M6" s="207" t="s">
        <v>98</v>
      </c>
      <c r="N6" s="207" t="s">
        <v>99</v>
      </c>
      <c r="O6" s="207" t="s">
        <v>100</v>
      </c>
      <c r="P6" s="207" t="s">
        <v>101</v>
      </c>
      <c r="Q6" s="207" t="s">
        <v>102</v>
      </c>
      <c r="R6" s="207" t="s">
        <v>103</v>
      </c>
      <c r="S6" s="207" t="s">
        <v>104</v>
      </c>
      <c r="T6" s="207" t="s">
        <v>105</v>
      </c>
      <c r="U6" s="207" t="s">
        <v>106</v>
      </c>
      <c r="V6" s="207" t="s">
        <v>107</v>
      </c>
      <c r="W6" s="207" t="s">
        <v>108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109</v>
      </c>
      <c r="B8" s="222" t="s">
        <v>70</v>
      </c>
      <c r="C8" s="243" t="s">
        <v>71</v>
      </c>
      <c r="D8" s="223"/>
      <c r="E8" s="224"/>
      <c r="F8" s="225"/>
      <c r="G8" s="225">
        <f>SUMIF(AG9:AG26,"&lt;&gt;NOR",G9:G26)</f>
        <v>0</v>
      </c>
      <c r="H8" s="225"/>
      <c r="I8" s="225">
        <f>SUM(I9:I26)</f>
        <v>0</v>
      </c>
      <c r="J8" s="225"/>
      <c r="K8" s="225">
        <f>SUM(K9:K26)</f>
        <v>0</v>
      </c>
      <c r="L8" s="225"/>
      <c r="M8" s="225">
        <f>SUM(M9:M26)</f>
        <v>0</v>
      </c>
      <c r="N8" s="225"/>
      <c r="O8" s="225">
        <f>SUM(O9:O26)</f>
        <v>0</v>
      </c>
      <c r="P8" s="225"/>
      <c r="Q8" s="225">
        <f>SUM(Q9:Q26)</f>
        <v>0</v>
      </c>
      <c r="R8" s="225"/>
      <c r="S8" s="225"/>
      <c r="T8" s="226"/>
      <c r="U8" s="220"/>
      <c r="V8" s="220">
        <f>SUM(V9:V26)</f>
        <v>36.07</v>
      </c>
      <c r="W8" s="220"/>
      <c r="AG8" t="s">
        <v>110</v>
      </c>
    </row>
    <row r="9" spans="1:60" ht="22.5" outlineLevel="1">
      <c r="A9" s="227">
        <v>1</v>
      </c>
      <c r="B9" s="228" t="s">
        <v>123</v>
      </c>
      <c r="C9" s="244" t="s">
        <v>124</v>
      </c>
      <c r="D9" s="229" t="s">
        <v>113</v>
      </c>
      <c r="E9" s="230">
        <v>62.930250000000001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114</v>
      </c>
      <c r="S9" s="232" t="s">
        <v>115</v>
      </c>
      <c r="T9" s="233" t="s">
        <v>116</v>
      </c>
      <c r="U9" s="217">
        <v>0.36799999999999999</v>
      </c>
      <c r="V9" s="217">
        <f>ROUND(E9*U9,2)</f>
        <v>23.16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196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outlineLevel="1">
      <c r="A10" s="215"/>
      <c r="B10" s="216"/>
      <c r="C10" s="245" t="s">
        <v>125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119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ht="33.75" outlineLevel="1">
      <c r="A11" s="215"/>
      <c r="B11" s="216"/>
      <c r="C11" s="246" t="s">
        <v>219</v>
      </c>
      <c r="D11" s="218"/>
      <c r="E11" s="219">
        <v>62.930250000000001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121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27">
        <v>2</v>
      </c>
      <c r="B12" s="228" t="s">
        <v>130</v>
      </c>
      <c r="C12" s="244" t="s">
        <v>131</v>
      </c>
      <c r="D12" s="229" t="s">
        <v>113</v>
      </c>
      <c r="E12" s="230">
        <v>62.930250000000001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 t="s">
        <v>114</v>
      </c>
      <c r="S12" s="232" t="s">
        <v>115</v>
      </c>
      <c r="T12" s="233" t="s">
        <v>116</v>
      </c>
      <c r="U12" s="217">
        <v>5.8000000000000003E-2</v>
      </c>
      <c r="V12" s="217">
        <f>ROUND(E12*U12,2)</f>
        <v>3.65</v>
      </c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196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outlineLevel="1">
      <c r="A13" s="215"/>
      <c r="B13" s="216"/>
      <c r="C13" s="245" t="s">
        <v>125</v>
      </c>
      <c r="D13" s="234"/>
      <c r="E13" s="234"/>
      <c r="F13" s="234"/>
      <c r="G13" s="234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119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ht="33.75" outlineLevel="1">
      <c r="A14" s="215"/>
      <c r="B14" s="216"/>
      <c r="C14" s="246" t="s">
        <v>219</v>
      </c>
      <c r="D14" s="218"/>
      <c r="E14" s="219">
        <v>62.930250000000001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121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>
      <c r="A15" s="227">
        <v>3</v>
      </c>
      <c r="B15" s="228" t="s">
        <v>220</v>
      </c>
      <c r="C15" s="244" t="s">
        <v>221</v>
      </c>
      <c r="D15" s="229" t="s">
        <v>113</v>
      </c>
      <c r="E15" s="230">
        <v>62.930250000000001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 t="s">
        <v>114</v>
      </c>
      <c r="S15" s="232" t="s">
        <v>115</v>
      </c>
      <c r="T15" s="233" t="s">
        <v>116</v>
      </c>
      <c r="U15" s="217">
        <v>7.3999999999999996E-2</v>
      </c>
      <c r="V15" s="217">
        <f>ROUND(E15*U15,2)</f>
        <v>4.66</v>
      </c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117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>
      <c r="A16" s="215"/>
      <c r="B16" s="216"/>
      <c r="C16" s="245" t="s">
        <v>134</v>
      </c>
      <c r="D16" s="234"/>
      <c r="E16" s="234"/>
      <c r="F16" s="234"/>
      <c r="G16" s="23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119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ht="33.75" outlineLevel="1">
      <c r="A17" s="215"/>
      <c r="B17" s="216"/>
      <c r="C17" s="246" t="s">
        <v>219</v>
      </c>
      <c r="D17" s="218"/>
      <c r="E17" s="219">
        <v>62.930250000000001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121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27">
        <v>4</v>
      </c>
      <c r="B18" s="228" t="s">
        <v>135</v>
      </c>
      <c r="C18" s="244" t="s">
        <v>136</v>
      </c>
      <c r="D18" s="229" t="s">
        <v>113</v>
      </c>
      <c r="E18" s="230">
        <v>62.930250000000001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 t="s">
        <v>114</v>
      </c>
      <c r="S18" s="232" t="s">
        <v>115</v>
      </c>
      <c r="T18" s="233" t="s">
        <v>116</v>
      </c>
      <c r="U18" s="217">
        <v>1.0999999999999999E-2</v>
      </c>
      <c r="V18" s="217">
        <f>ROUND(E18*U18,2)</f>
        <v>0.69</v>
      </c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117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>
      <c r="A19" s="215"/>
      <c r="B19" s="216"/>
      <c r="C19" s="245" t="s">
        <v>134</v>
      </c>
      <c r="D19" s="234"/>
      <c r="E19" s="234"/>
      <c r="F19" s="234"/>
      <c r="G19" s="234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119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ht="33.75" outlineLevel="1">
      <c r="A20" s="215"/>
      <c r="B20" s="216"/>
      <c r="C20" s="246" t="s">
        <v>219</v>
      </c>
      <c r="D20" s="218"/>
      <c r="E20" s="219">
        <v>62.930250000000001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121</v>
      </c>
      <c r="AH20" s="208">
        <v>0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22.5" outlineLevel="1">
      <c r="A21" s="227">
        <v>5</v>
      </c>
      <c r="B21" s="228" t="s">
        <v>222</v>
      </c>
      <c r="C21" s="244" t="s">
        <v>223</v>
      </c>
      <c r="D21" s="229" t="s">
        <v>113</v>
      </c>
      <c r="E21" s="230">
        <v>62.930250000000001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 t="s">
        <v>114</v>
      </c>
      <c r="S21" s="232" t="s">
        <v>115</v>
      </c>
      <c r="T21" s="233" t="s">
        <v>116</v>
      </c>
      <c r="U21" s="217">
        <v>5.2999999999999999E-2</v>
      </c>
      <c r="V21" s="217">
        <f>ROUND(E21*U21,2)</f>
        <v>3.34</v>
      </c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117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33.75" outlineLevel="1">
      <c r="A22" s="215"/>
      <c r="B22" s="216"/>
      <c r="C22" s="246" t="s">
        <v>219</v>
      </c>
      <c r="D22" s="218"/>
      <c r="E22" s="219">
        <v>62.930250000000001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121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ht="22.5" outlineLevel="1">
      <c r="A23" s="227">
        <v>6</v>
      </c>
      <c r="B23" s="228" t="s">
        <v>139</v>
      </c>
      <c r="C23" s="244" t="s">
        <v>140</v>
      </c>
      <c r="D23" s="229" t="s">
        <v>113</v>
      </c>
      <c r="E23" s="230">
        <v>62.930250000000001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 t="s">
        <v>114</v>
      </c>
      <c r="S23" s="232" t="s">
        <v>115</v>
      </c>
      <c r="T23" s="233" t="s">
        <v>116</v>
      </c>
      <c r="U23" s="217">
        <v>8.9999999999999993E-3</v>
      </c>
      <c r="V23" s="217">
        <f>ROUND(E23*U23,2)</f>
        <v>0.56999999999999995</v>
      </c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117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ht="33.75" outlineLevel="1">
      <c r="A24" s="215"/>
      <c r="B24" s="216"/>
      <c r="C24" s="246" t="s">
        <v>219</v>
      </c>
      <c r="D24" s="218"/>
      <c r="E24" s="219">
        <v>62.930250000000001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121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27">
        <v>7</v>
      </c>
      <c r="B25" s="228" t="s">
        <v>141</v>
      </c>
      <c r="C25" s="244" t="s">
        <v>142</v>
      </c>
      <c r="D25" s="229" t="s">
        <v>113</v>
      </c>
      <c r="E25" s="230">
        <v>62.930250000000001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 t="s">
        <v>114</v>
      </c>
      <c r="S25" s="232" t="s">
        <v>115</v>
      </c>
      <c r="T25" s="233" t="s">
        <v>116</v>
      </c>
      <c r="U25" s="217">
        <v>0</v>
      </c>
      <c r="V25" s="217">
        <f>ROUND(E25*U25,2)</f>
        <v>0</v>
      </c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117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ht="33.75" outlineLevel="1">
      <c r="A26" s="215"/>
      <c r="B26" s="216"/>
      <c r="C26" s="246" t="s">
        <v>219</v>
      </c>
      <c r="D26" s="218"/>
      <c r="E26" s="219">
        <v>62.930250000000001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121</v>
      </c>
      <c r="AH26" s="208">
        <v>0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>
      <c r="A27" s="221" t="s">
        <v>109</v>
      </c>
      <c r="B27" s="222" t="s">
        <v>74</v>
      </c>
      <c r="C27" s="243" t="s">
        <v>75</v>
      </c>
      <c r="D27" s="223"/>
      <c r="E27" s="224"/>
      <c r="F27" s="225"/>
      <c r="G27" s="225">
        <f>SUMIF(AG28:AG46,"&lt;&gt;NOR",G28:G46)</f>
        <v>0</v>
      </c>
      <c r="H27" s="225"/>
      <c r="I27" s="225">
        <f>SUM(I28:I46)</f>
        <v>0</v>
      </c>
      <c r="J27" s="225"/>
      <c r="K27" s="225">
        <f>SUM(K28:K46)</f>
        <v>0</v>
      </c>
      <c r="L27" s="225"/>
      <c r="M27" s="225">
        <f>SUM(M28:M46)</f>
        <v>0</v>
      </c>
      <c r="N27" s="225"/>
      <c r="O27" s="225">
        <f>SUM(O28:O46)</f>
        <v>422.3900000000001</v>
      </c>
      <c r="P27" s="225"/>
      <c r="Q27" s="225">
        <f>SUM(Q28:Q46)</f>
        <v>0</v>
      </c>
      <c r="R27" s="225"/>
      <c r="S27" s="225"/>
      <c r="T27" s="226"/>
      <c r="U27" s="220"/>
      <c r="V27" s="220">
        <f>SUM(V28:V46)</f>
        <v>457.53</v>
      </c>
      <c r="W27" s="220"/>
      <c r="AG27" t="s">
        <v>110</v>
      </c>
    </row>
    <row r="28" spans="1:60" outlineLevel="1">
      <c r="A28" s="227">
        <v>8</v>
      </c>
      <c r="B28" s="228" t="s">
        <v>224</v>
      </c>
      <c r="C28" s="244" t="s">
        <v>225</v>
      </c>
      <c r="D28" s="229" t="s">
        <v>145</v>
      </c>
      <c r="E28" s="230">
        <v>699.22500000000002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21</v>
      </c>
      <c r="M28" s="232">
        <f>G28*(1+L28/100)</f>
        <v>0</v>
      </c>
      <c r="N28" s="232">
        <v>0.33074999999999999</v>
      </c>
      <c r="O28" s="232">
        <f>ROUND(E28*N28,2)</f>
        <v>231.27</v>
      </c>
      <c r="P28" s="232">
        <v>0</v>
      </c>
      <c r="Q28" s="232">
        <f>ROUND(E28*P28,2)</f>
        <v>0</v>
      </c>
      <c r="R28" s="232" t="s">
        <v>146</v>
      </c>
      <c r="S28" s="232" t="s">
        <v>115</v>
      </c>
      <c r="T28" s="233" t="s">
        <v>116</v>
      </c>
      <c r="U28" s="217">
        <v>2.5999999999999999E-2</v>
      </c>
      <c r="V28" s="217">
        <f>ROUND(E28*U28,2)</f>
        <v>18.18</v>
      </c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196</v>
      </c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ht="33.75" outlineLevel="1">
      <c r="A29" s="215"/>
      <c r="B29" s="216"/>
      <c r="C29" s="246" t="s">
        <v>226</v>
      </c>
      <c r="D29" s="218"/>
      <c r="E29" s="219">
        <v>699.22500000000002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121</v>
      </c>
      <c r="AH29" s="208">
        <v>0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outlineLevel="1">
      <c r="A30" s="227">
        <v>9</v>
      </c>
      <c r="B30" s="228" t="s">
        <v>227</v>
      </c>
      <c r="C30" s="244" t="s">
        <v>228</v>
      </c>
      <c r="D30" s="229" t="s">
        <v>145</v>
      </c>
      <c r="E30" s="230">
        <v>699.22500000000002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21</v>
      </c>
      <c r="M30" s="232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2" t="s">
        <v>146</v>
      </c>
      <c r="S30" s="232" t="s">
        <v>115</v>
      </c>
      <c r="T30" s="233" t="s">
        <v>116</v>
      </c>
      <c r="U30" s="217">
        <v>9.0999999999999998E-2</v>
      </c>
      <c r="V30" s="217">
        <f>ROUND(E30*U30,2)</f>
        <v>63.63</v>
      </c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196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ht="33.75" outlineLevel="1">
      <c r="A31" s="215"/>
      <c r="B31" s="216"/>
      <c r="C31" s="246" t="s">
        <v>226</v>
      </c>
      <c r="D31" s="218"/>
      <c r="E31" s="219">
        <v>699.22500000000002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121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outlineLevel="1">
      <c r="A32" s="227">
        <v>10</v>
      </c>
      <c r="B32" s="228" t="s">
        <v>229</v>
      </c>
      <c r="C32" s="244" t="s">
        <v>230</v>
      </c>
      <c r="D32" s="229" t="s">
        <v>145</v>
      </c>
      <c r="E32" s="230">
        <v>699.22500000000002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5.5449999999999999E-2</v>
      </c>
      <c r="O32" s="232">
        <f>ROUND(E32*N32,2)</f>
        <v>38.770000000000003</v>
      </c>
      <c r="P32" s="232">
        <v>0</v>
      </c>
      <c r="Q32" s="232">
        <f>ROUND(E32*P32,2)</f>
        <v>0</v>
      </c>
      <c r="R32" s="232" t="s">
        <v>146</v>
      </c>
      <c r="S32" s="232" t="s">
        <v>115</v>
      </c>
      <c r="T32" s="233" t="s">
        <v>116</v>
      </c>
      <c r="U32" s="217">
        <v>0.442</v>
      </c>
      <c r="V32" s="217">
        <f>ROUND(E32*U32,2)</f>
        <v>309.06</v>
      </c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196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ht="22.5" outlineLevel="1">
      <c r="A33" s="215"/>
      <c r="B33" s="216"/>
      <c r="C33" s="245" t="s">
        <v>231</v>
      </c>
      <c r="D33" s="234"/>
      <c r="E33" s="234"/>
      <c r="F33" s="234"/>
      <c r="G33" s="234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119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51" t="str">
        <f>C33</f>
        <v>s provedením lože z kameniva drceného, s vyplněním spár, s dvojitým hutněním a se smetením přebytečného materiálu na krajnici. S dodáním hmot pro lože a výplň spár.</v>
      </c>
      <c r="BB33" s="208"/>
      <c r="BC33" s="208"/>
      <c r="BD33" s="208"/>
      <c r="BE33" s="208"/>
      <c r="BF33" s="208"/>
      <c r="BG33" s="208"/>
      <c r="BH33" s="208"/>
    </row>
    <row r="34" spans="1:60" ht="33.75" outlineLevel="1">
      <c r="A34" s="215"/>
      <c r="B34" s="216"/>
      <c r="C34" s="246" t="s">
        <v>226</v>
      </c>
      <c r="D34" s="218"/>
      <c r="E34" s="219">
        <v>699.22500000000002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121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33.75" outlineLevel="1">
      <c r="A35" s="227">
        <v>11</v>
      </c>
      <c r="B35" s="228" t="s">
        <v>232</v>
      </c>
      <c r="C35" s="244" t="s">
        <v>233</v>
      </c>
      <c r="D35" s="229" t="s">
        <v>152</v>
      </c>
      <c r="E35" s="230">
        <v>419.3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0.12472</v>
      </c>
      <c r="O35" s="232">
        <f>ROUND(E35*N35,2)</f>
        <v>52.3</v>
      </c>
      <c r="P35" s="232">
        <v>0</v>
      </c>
      <c r="Q35" s="232">
        <f>ROUND(E35*P35,2)</f>
        <v>0</v>
      </c>
      <c r="R35" s="232" t="s">
        <v>146</v>
      </c>
      <c r="S35" s="232" t="s">
        <v>115</v>
      </c>
      <c r="T35" s="233" t="s">
        <v>116</v>
      </c>
      <c r="U35" s="217">
        <v>0.14000000000000001</v>
      </c>
      <c r="V35" s="217">
        <f>ROUND(E35*U35,2)</f>
        <v>58.7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196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15"/>
      <c r="B36" s="216"/>
      <c r="C36" s="245" t="s">
        <v>234</v>
      </c>
      <c r="D36" s="234"/>
      <c r="E36" s="234"/>
      <c r="F36" s="234"/>
      <c r="G36" s="234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119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6" t="s">
        <v>235</v>
      </c>
      <c r="D37" s="218"/>
      <c r="E37" s="219">
        <v>419.3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121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ht="22.5" outlineLevel="1">
      <c r="A38" s="227">
        <v>12</v>
      </c>
      <c r="B38" s="228" t="s">
        <v>236</v>
      </c>
      <c r="C38" s="244" t="s">
        <v>237</v>
      </c>
      <c r="D38" s="229" t="s">
        <v>152</v>
      </c>
      <c r="E38" s="230">
        <v>29.25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0.188</v>
      </c>
      <c r="O38" s="232">
        <f>ROUND(E38*N38,2)</f>
        <v>5.5</v>
      </c>
      <c r="P38" s="232">
        <v>0</v>
      </c>
      <c r="Q38" s="232">
        <f>ROUND(E38*P38,2)</f>
        <v>0</v>
      </c>
      <c r="R38" s="232" t="s">
        <v>146</v>
      </c>
      <c r="S38" s="232" t="s">
        <v>115</v>
      </c>
      <c r="T38" s="233" t="s">
        <v>116</v>
      </c>
      <c r="U38" s="217">
        <v>0.27200000000000002</v>
      </c>
      <c r="V38" s="217">
        <f>ROUND(E38*U38,2)</f>
        <v>7.96</v>
      </c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196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outlineLevel="1">
      <c r="A39" s="215"/>
      <c r="B39" s="216"/>
      <c r="C39" s="245" t="s">
        <v>238</v>
      </c>
      <c r="D39" s="234"/>
      <c r="E39" s="234"/>
      <c r="F39" s="234"/>
      <c r="G39" s="234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119</v>
      </c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outlineLevel="1">
      <c r="A40" s="215"/>
      <c r="B40" s="216"/>
      <c r="C40" s="246" t="s">
        <v>239</v>
      </c>
      <c r="D40" s="218"/>
      <c r="E40" s="219">
        <v>29.25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121</v>
      </c>
      <c r="AH40" s="208">
        <v>0</v>
      </c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ht="22.5" outlineLevel="1">
      <c r="A41" s="227">
        <v>13</v>
      </c>
      <c r="B41" s="228" t="s">
        <v>240</v>
      </c>
      <c r="C41" s="244" t="s">
        <v>241</v>
      </c>
      <c r="D41" s="229" t="s">
        <v>166</v>
      </c>
      <c r="E41" s="230">
        <v>30.712499999999999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32">
        <v>4.5999999999999999E-2</v>
      </c>
      <c r="O41" s="232">
        <f>ROUND(E41*N41,2)</f>
        <v>1.41</v>
      </c>
      <c r="P41" s="232">
        <v>0</v>
      </c>
      <c r="Q41" s="232">
        <f>ROUND(E41*P41,2)</f>
        <v>0</v>
      </c>
      <c r="R41" s="232" t="s">
        <v>242</v>
      </c>
      <c r="S41" s="232" t="s">
        <v>115</v>
      </c>
      <c r="T41" s="233" t="s">
        <v>116</v>
      </c>
      <c r="U41" s="217">
        <v>0</v>
      </c>
      <c r="V41" s="217">
        <f>ROUND(E41*U41,2)</f>
        <v>0</v>
      </c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243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>
      <c r="A42" s="215"/>
      <c r="B42" s="216"/>
      <c r="C42" s="246" t="s">
        <v>244</v>
      </c>
      <c r="D42" s="218"/>
      <c r="E42" s="219">
        <v>30.712499999999999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121</v>
      </c>
      <c r="AH42" s="208">
        <v>0</v>
      </c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ht="22.5" outlineLevel="1">
      <c r="A43" s="227">
        <v>14</v>
      </c>
      <c r="B43" s="228" t="s">
        <v>245</v>
      </c>
      <c r="C43" s="244" t="s">
        <v>246</v>
      </c>
      <c r="D43" s="229" t="s">
        <v>145</v>
      </c>
      <c r="E43" s="230">
        <v>720.20174999999995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32">
        <v>0.129</v>
      </c>
      <c r="O43" s="232">
        <f>ROUND(E43*N43,2)</f>
        <v>92.91</v>
      </c>
      <c r="P43" s="232">
        <v>0</v>
      </c>
      <c r="Q43" s="232">
        <f>ROUND(E43*P43,2)</f>
        <v>0</v>
      </c>
      <c r="R43" s="232" t="s">
        <v>242</v>
      </c>
      <c r="S43" s="232" t="s">
        <v>115</v>
      </c>
      <c r="T43" s="233" t="s">
        <v>116</v>
      </c>
      <c r="U43" s="217">
        <v>0</v>
      </c>
      <c r="V43" s="217">
        <f>ROUND(E43*U43,2)</f>
        <v>0</v>
      </c>
      <c r="W43" s="21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243</v>
      </c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ht="33.75" outlineLevel="1">
      <c r="A44" s="215"/>
      <c r="B44" s="216"/>
      <c r="C44" s="246" t="s">
        <v>247</v>
      </c>
      <c r="D44" s="218"/>
      <c r="E44" s="219">
        <v>720.20174999999995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121</v>
      </c>
      <c r="AH44" s="208">
        <v>0</v>
      </c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ht="22.5" outlineLevel="1">
      <c r="A45" s="227">
        <v>15</v>
      </c>
      <c r="B45" s="228" t="s">
        <v>248</v>
      </c>
      <c r="C45" s="244" t="s">
        <v>249</v>
      </c>
      <c r="D45" s="229" t="s">
        <v>145</v>
      </c>
      <c r="E45" s="230">
        <v>769.14750000000004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32">
        <v>2.9999999999999997E-4</v>
      </c>
      <c r="O45" s="232">
        <f>ROUND(E45*N45,2)</f>
        <v>0.23</v>
      </c>
      <c r="P45" s="232">
        <v>0</v>
      </c>
      <c r="Q45" s="232">
        <f>ROUND(E45*P45,2)</f>
        <v>0</v>
      </c>
      <c r="R45" s="232" t="s">
        <v>242</v>
      </c>
      <c r="S45" s="232" t="s">
        <v>115</v>
      </c>
      <c r="T45" s="233" t="s">
        <v>116</v>
      </c>
      <c r="U45" s="217">
        <v>0</v>
      </c>
      <c r="V45" s="217">
        <f>ROUND(E45*U45,2)</f>
        <v>0</v>
      </c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243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ht="33.75" outlineLevel="1">
      <c r="A46" s="215"/>
      <c r="B46" s="216"/>
      <c r="C46" s="246" t="s">
        <v>250</v>
      </c>
      <c r="D46" s="218"/>
      <c r="E46" s="219">
        <v>769.14750000000004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121</v>
      </c>
      <c r="AH46" s="208">
        <v>0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>
      <c r="A47" s="221" t="s">
        <v>109</v>
      </c>
      <c r="B47" s="222" t="s">
        <v>78</v>
      </c>
      <c r="C47" s="243" t="s">
        <v>79</v>
      </c>
      <c r="D47" s="223"/>
      <c r="E47" s="224"/>
      <c r="F47" s="225"/>
      <c r="G47" s="225">
        <f>SUMIF(AG48:AG49,"&lt;&gt;NOR",G48:G49)</f>
        <v>0</v>
      </c>
      <c r="H47" s="225"/>
      <c r="I47" s="225">
        <f>SUM(I48:I49)</f>
        <v>0</v>
      </c>
      <c r="J47" s="225"/>
      <c r="K47" s="225">
        <f>SUM(K48:K49)</f>
        <v>0</v>
      </c>
      <c r="L47" s="225"/>
      <c r="M47" s="225">
        <f>SUM(M48:M49)</f>
        <v>0</v>
      </c>
      <c r="N47" s="225"/>
      <c r="O47" s="225">
        <f>SUM(O48:O49)</f>
        <v>0</v>
      </c>
      <c r="P47" s="225"/>
      <c r="Q47" s="225">
        <f>SUM(Q48:Q49)</f>
        <v>0</v>
      </c>
      <c r="R47" s="225"/>
      <c r="S47" s="225"/>
      <c r="T47" s="226"/>
      <c r="U47" s="220"/>
      <c r="V47" s="220">
        <f>SUM(V48:V49)</f>
        <v>164.73</v>
      </c>
      <c r="W47" s="220"/>
      <c r="AG47" t="s">
        <v>110</v>
      </c>
    </row>
    <row r="48" spans="1:60" outlineLevel="1">
      <c r="A48" s="227">
        <v>16</v>
      </c>
      <c r="B48" s="228" t="s">
        <v>251</v>
      </c>
      <c r="C48" s="244" t="s">
        <v>252</v>
      </c>
      <c r="D48" s="229" t="s">
        <v>171</v>
      </c>
      <c r="E48" s="230">
        <v>422.38434000000001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32">
        <v>0</v>
      </c>
      <c r="O48" s="232">
        <f>ROUND(E48*N48,2)</f>
        <v>0</v>
      </c>
      <c r="P48" s="232">
        <v>0</v>
      </c>
      <c r="Q48" s="232">
        <f>ROUND(E48*P48,2)</f>
        <v>0</v>
      </c>
      <c r="R48" s="232" t="s">
        <v>146</v>
      </c>
      <c r="S48" s="232" t="s">
        <v>115</v>
      </c>
      <c r="T48" s="233" t="s">
        <v>116</v>
      </c>
      <c r="U48" s="217">
        <v>0.39</v>
      </c>
      <c r="V48" s="217">
        <f>ROUND(E48*U48,2)</f>
        <v>164.73</v>
      </c>
      <c r="W48" s="21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207</v>
      </c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outlineLevel="1">
      <c r="A49" s="215"/>
      <c r="B49" s="216"/>
      <c r="C49" s="245" t="s">
        <v>253</v>
      </c>
      <c r="D49" s="234"/>
      <c r="E49" s="234"/>
      <c r="F49" s="234"/>
      <c r="G49" s="234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119</v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>
      <c r="A50" s="221" t="s">
        <v>109</v>
      </c>
      <c r="B50" s="222" t="s">
        <v>82</v>
      </c>
      <c r="C50" s="243" t="s">
        <v>27</v>
      </c>
      <c r="D50" s="223"/>
      <c r="E50" s="224"/>
      <c r="F50" s="225"/>
      <c r="G50" s="225">
        <f>SUMIF(AG51:AG53,"&lt;&gt;NOR",G51:G53)</f>
        <v>0</v>
      </c>
      <c r="H50" s="225"/>
      <c r="I50" s="225">
        <f>SUM(I51:I53)</f>
        <v>0</v>
      </c>
      <c r="J50" s="225"/>
      <c r="K50" s="225">
        <f>SUM(K51:K53)</f>
        <v>0</v>
      </c>
      <c r="L50" s="225"/>
      <c r="M50" s="225">
        <f>SUM(M51:M53)</f>
        <v>0</v>
      </c>
      <c r="N50" s="225"/>
      <c r="O50" s="225">
        <f>SUM(O51:O53)</f>
        <v>0</v>
      </c>
      <c r="P50" s="225"/>
      <c r="Q50" s="225">
        <f>SUM(Q51:Q53)</f>
        <v>0</v>
      </c>
      <c r="R50" s="225"/>
      <c r="S50" s="225"/>
      <c r="T50" s="226"/>
      <c r="U50" s="220"/>
      <c r="V50" s="220">
        <f>SUM(V51:V53)</f>
        <v>0</v>
      </c>
      <c r="W50" s="220"/>
      <c r="AG50" t="s">
        <v>110</v>
      </c>
    </row>
    <row r="51" spans="1:60" outlineLevel="1">
      <c r="A51" s="235">
        <v>17</v>
      </c>
      <c r="B51" s="236" t="s">
        <v>254</v>
      </c>
      <c r="C51" s="247" t="s">
        <v>255</v>
      </c>
      <c r="D51" s="237" t="s">
        <v>186</v>
      </c>
      <c r="E51" s="238">
        <v>1</v>
      </c>
      <c r="F51" s="239"/>
      <c r="G51" s="240">
        <f>ROUND(E51*F51,2)</f>
        <v>0</v>
      </c>
      <c r="H51" s="239"/>
      <c r="I51" s="240">
        <f>ROUND(E51*H51,2)</f>
        <v>0</v>
      </c>
      <c r="J51" s="239"/>
      <c r="K51" s="240">
        <f>ROUND(E51*J51,2)</f>
        <v>0</v>
      </c>
      <c r="L51" s="240">
        <v>21</v>
      </c>
      <c r="M51" s="240">
        <f>G51*(1+L51/100)</f>
        <v>0</v>
      </c>
      <c r="N51" s="240">
        <v>0</v>
      </c>
      <c r="O51" s="240">
        <f>ROUND(E51*N51,2)</f>
        <v>0</v>
      </c>
      <c r="P51" s="240">
        <v>0</v>
      </c>
      <c r="Q51" s="240">
        <f>ROUND(E51*P51,2)</f>
        <v>0</v>
      </c>
      <c r="R51" s="240"/>
      <c r="S51" s="240" t="s">
        <v>115</v>
      </c>
      <c r="T51" s="241" t="s">
        <v>168</v>
      </c>
      <c r="U51" s="217">
        <v>0</v>
      </c>
      <c r="V51" s="217">
        <f>ROUND(E51*U51,2)</f>
        <v>0</v>
      </c>
      <c r="W51" s="217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187</v>
      </c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>
      <c r="A52" s="235">
        <v>18</v>
      </c>
      <c r="B52" s="236" t="s">
        <v>190</v>
      </c>
      <c r="C52" s="247" t="s">
        <v>191</v>
      </c>
      <c r="D52" s="237" t="s">
        <v>186</v>
      </c>
      <c r="E52" s="238">
        <v>1</v>
      </c>
      <c r="F52" s="239"/>
      <c r="G52" s="240">
        <f>ROUND(E52*F52,2)</f>
        <v>0</v>
      </c>
      <c r="H52" s="239"/>
      <c r="I52" s="240">
        <f>ROUND(E52*H52,2)</f>
        <v>0</v>
      </c>
      <c r="J52" s="239"/>
      <c r="K52" s="240">
        <f>ROUND(E52*J52,2)</f>
        <v>0</v>
      </c>
      <c r="L52" s="240">
        <v>21</v>
      </c>
      <c r="M52" s="240">
        <f>G52*(1+L52/100)</f>
        <v>0</v>
      </c>
      <c r="N52" s="240">
        <v>0</v>
      </c>
      <c r="O52" s="240">
        <f>ROUND(E52*N52,2)</f>
        <v>0</v>
      </c>
      <c r="P52" s="240">
        <v>0</v>
      </c>
      <c r="Q52" s="240">
        <f>ROUND(E52*P52,2)</f>
        <v>0</v>
      </c>
      <c r="R52" s="240"/>
      <c r="S52" s="240" t="s">
        <v>115</v>
      </c>
      <c r="T52" s="241" t="s">
        <v>168</v>
      </c>
      <c r="U52" s="217">
        <v>0</v>
      </c>
      <c r="V52" s="217">
        <f>ROUND(E52*U52,2)</f>
        <v>0</v>
      </c>
      <c r="W52" s="217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187</v>
      </c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outlineLevel="1">
      <c r="A53" s="227">
        <v>19</v>
      </c>
      <c r="B53" s="228" t="s">
        <v>216</v>
      </c>
      <c r="C53" s="244" t="s">
        <v>217</v>
      </c>
      <c r="D53" s="229" t="s">
        <v>186</v>
      </c>
      <c r="E53" s="230">
        <v>1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21</v>
      </c>
      <c r="M53" s="232">
        <f>G53*(1+L53/100)</f>
        <v>0</v>
      </c>
      <c r="N53" s="232">
        <v>0</v>
      </c>
      <c r="O53" s="232">
        <f>ROUND(E53*N53,2)</f>
        <v>0</v>
      </c>
      <c r="P53" s="232">
        <v>0</v>
      </c>
      <c r="Q53" s="232">
        <f>ROUND(E53*P53,2)</f>
        <v>0</v>
      </c>
      <c r="R53" s="232"/>
      <c r="S53" s="232" t="s">
        <v>115</v>
      </c>
      <c r="T53" s="233" t="s">
        <v>168</v>
      </c>
      <c r="U53" s="217">
        <v>0</v>
      </c>
      <c r="V53" s="217">
        <f>ROUND(E53*U53,2)</f>
        <v>0</v>
      </c>
      <c r="W53" s="217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218</v>
      </c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>
      <c r="A54" s="5"/>
      <c r="B54" s="6"/>
      <c r="C54" s="248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AE54">
        <v>15</v>
      </c>
      <c r="AF54">
        <v>21</v>
      </c>
    </row>
    <row r="55" spans="1:60">
      <c r="A55" s="211"/>
      <c r="B55" s="212" t="s">
        <v>29</v>
      </c>
      <c r="C55" s="249"/>
      <c r="D55" s="213"/>
      <c r="E55" s="214"/>
      <c r="F55" s="214"/>
      <c r="G55" s="242">
        <f>G8+G27+G47+G50</f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AE55">
        <f>SUMIF(L7:L53,AE54,G7:G53)</f>
        <v>0</v>
      </c>
      <c r="AF55">
        <f>SUMIF(L7:L53,AF54,G7:G53)</f>
        <v>0</v>
      </c>
      <c r="AG55" t="s">
        <v>192</v>
      </c>
    </row>
    <row r="56" spans="1:60">
      <c r="C56" s="250"/>
      <c r="D56" s="192"/>
      <c r="AG56" t="s">
        <v>193</v>
      </c>
    </row>
    <row r="57" spans="1:60">
      <c r="D57" s="192"/>
    </row>
    <row r="58" spans="1:60">
      <c r="D58" s="192"/>
    </row>
    <row r="59" spans="1:60">
      <c r="D59" s="192"/>
    </row>
    <row r="60" spans="1:60">
      <c r="D60" s="192"/>
    </row>
    <row r="61" spans="1:60">
      <c r="D61" s="192"/>
    </row>
    <row r="62" spans="1:60">
      <c r="D62" s="192"/>
    </row>
    <row r="63" spans="1:60">
      <c r="D63" s="192"/>
    </row>
    <row r="64" spans="1:60">
      <c r="D64" s="192"/>
    </row>
    <row r="65" spans="4:4">
      <c r="D65" s="192"/>
    </row>
    <row r="66" spans="4:4">
      <c r="D66" s="192"/>
    </row>
    <row r="67" spans="4:4">
      <c r="D67" s="192"/>
    </row>
    <row r="68" spans="4:4">
      <c r="D68" s="192"/>
    </row>
    <row r="69" spans="4:4">
      <c r="D69" s="192"/>
    </row>
    <row r="70" spans="4:4">
      <c r="D70" s="192"/>
    </row>
    <row r="71" spans="4:4">
      <c r="D71" s="192"/>
    </row>
    <row r="72" spans="4:4">
      <c r="D72" s="192"/>
    </row>
    <row r="73" spans="4:4">
      <c r="D73" s="192"/>
    </row>
    <row r="74" spans="4:4">
      <c r="D74" s="192"/>
    </row>
    <row r="75" spans="4:4">
      <c r="D75" s="192"/>
    </row>
    <row r="76" spans="4:4">
      <c r="D76" s="192"/>
    </row>
    <row r="77" spans="4:4">
      <c r="D77" s="192"/>
    </row>
    <row r="78" spans="4:4">
      <c r="D78" s="192"/>
    </row>
    <row r="79" spans="4:4">
      <c r="D79" s="192"/>
    </row>
    <row r="80" spans="4:4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2">
    <mergeCell ref="C16:G16"/>
    <mergeCell ref="C19:G19"/>
    <mergeCell ref="C33:G33"/>
    <mergeCell ref="C36:G36"/>
    <mergeCell ref="C39:G39"/>
    <mergeCell ref="C49:G49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>
      <c r="A1" s="193" t="s">
        <v>84</v>
      </c>
      <c r="B1" s="193"/>
      <c r="C1" s="193"/>
      <c r="D1" s="193"/>
      <c r="E1" s="193"/>
      <c r="F1" s="193"/>
      <c r="G1" s="193"/>
      <c r="AG1" t="s">
        <v>85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86</v>
      </c>
    </row>
    <row r="3" spans="1:60" ht="24.95" customHeight="1">
      <c r="A3" s="194" t="s">
        <v>8</v>
      </c>
      <c r="B3" s="76" t="s">
        <v>62</v>
      </c>
      <c r="C3" s="197" t="s">
        <v>63</v>
      </c>
      <c r="D3" s="195"/>
      <c r="E3" s="195"/>
      <c r="F3" s="195"/>
      <c r="G3" s="196"/>
      <c r="AC3" s="126" t="s">
        <v>86</v>
      </c>
      <c r="AG3" t="s">
        <v>87</v>
      </c>
    </row>
    <row r="4" spans="1:60" ht="24.95" customHeight="1">
      <c r="A4" s="198" t="s">
        <v>9</v>
      </c>
      <c r="B4" s="199" t="s">
        <v>64</v>
      </c>
      <c r="C4" s="200" t="s">
        <v>65</v>
      </c>
      <c r="D4" s="201"/>
      <c r="E4" s="201"/>
      <c r="F4" s="201"/>
      <c r="G4" s="202"/>
      <c r="AG4" t="s">
        <v>88</v>
      </c>
    </row>
    <row r="5" spans="1:60">
      <c r="D5" s="192"/>
    </row>
    <row r="6" spans="1:60" ht="38.25">
      <c r="A6" s="204" t="s">
        <v>89</v>
      </c>
      <c r="B6" s="206" t="s">
        <v>90</v>
      </c>
      <c r="C6" s="206" t="s">
        <v>91</v>
      </c>
      <c r="D6" s="205" t="s">
        <v>92</v>
      </c>
      <c r="E6" s="204" t="s">
        <v>93</v>
      </c>
      <c r="F6" s="203" t="s">
        <v>94</v>
      </c>
      <c r="G6" s="204" t="s">
        <v>29</v>
      </c>
      <c r="H6" s="207" t="s">
        <v>30</v>
      </c>
      <c r="I6" s="207" t="s">
        <v>95</v>
      </c>
      <c r="J6" s="207" t="s">
        <v>31</v>
      </c>
      <c r="K6" s="207" t="s">
        <v>96</v>
      </c>
      <c r="L6" s="207" t="s">
        <v>97</v>
      </c>
      <c r="M6" s="207" t="s">
        <v>98</v>
      </c>
      <c r="N6" s="207" t="s">
        <v>99</v>
      </c>
      <c r="O6" s="207" t="s">
        <v>100</v>
      </c>
      <c r="P6" s="207" t="s">
        <v>101</v>
      </c>
      <c r="Q6" s="207" t="s">
        <v>102</v>
      </c>
      <c r="R6" s="207" t="s">
        <v>103</v>
      </c>
      <c r="S6" s="207" t="s">
        <v>104</v>
      </c>
      <c r="T6" s="207" t="s">
        <v>105</v>
      </c>
      <c r="U6" s="207" t="s">
        <v>106</v>
      </c>
      <c r="V6" s="207" t="s">
        <v>107</v>
      </c>
      <c r="W6" s="207" t="s">
        <v>108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109</v>
      </c>
      <c r="B8" s="222" t="s">
        <v>70</v>
      </c>
      <c r="C8" s="243" t="s">
        <v>71</v>
      </c>
      <c r="D8" s="223"/>
      <c r="E8" s="224"/>
      <c r="F8" s="225"/>
      <c r="G8" s="225">
        <f>SUMIF(AG9:AG37,"&lt;&gt;NOR",G9:G37)</f>
        <v>0</v>
      </c>
      <c r="H8" s="225"/>
      <c r="I8" s="225">
        <f>SUM(I9:I37)</f>
        <v>0</v>
      </c>
      <c r="J8" s="225"/>
      <c r="K8" s="225">
        <f>SUM(K9:K37)</f>
        <v>0</v>
      </c>
      <c r="L8" s="225"/>
      <c r="M8" s="225">
        <f>SUM(M9:M37)</f>
        <v>0</v>
      </c>
      <c r="N8" s="225"/>
      <c r="O8" s="225">
        <f>SUM(O9:O37)</f>
        <v>0.02</v>
      </c>
      <c r="P8" s="225"/>
      <c r="Q8" s="225">
        <f>SUM(Q9:Q37)</f>
        <v>0</v>
      </c>
      <c r="R8" s="225"/>
      <c r="S8" s="225"/>
      <c r="T8" s="226"/>
      <c r="U8" s="220"/>
      <c r="V8" s="220">
        <f>SUM(V9:V37)</f>
        <v>244.41</v>
      </c>
      <c r="W8" s="220"/>
      <c r="AG8" t="s">
        <v>110</v>
      </c>
    </row>
    <row r="9" spans="1:60" ht="22.5" outlineLevel="1">
      <c r="A9" s="227">
        <v>1</v>
      </c>
      <c r="B9" s="228" t="s">
        <v>123</v>
      </c>
      <c r="C9" s="244" t="s">
        <v>124</v>
      </c>
      <c r="D9" s="229" t="s">
        <v>113</v>
      </c>
      <c r="E9" s="230">
        <v>36.4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114</v>
      </c>
      <c r="S9" s="232" t="s">
        <v>115</v>
      </c>
      <c r="T9" s="233" t="s">
        <v>116</v>
      </c>
      <c r="U9" s="217">
        <v>0.36799999999999999</v>
      </c>
      <c r="V9" s="217">
        <f>ROUND(E9*U9,2)</f>
        <v>13.4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117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outlineLevel="1">
      <c r="A10" s="215"/>
      <c r="B10" s="216"/>
      <c r="C10" s="245" t="s">
        <v>125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119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outlineLevel="1">
      <c r="A11" s="215"/>
      <c r="B11" s="216"/>
      <c r="C11" s="246" t="s">
        <v>256</v>
      </c>
      <c r="D11" s="218"/>
      <c r="E11" s="219">
        <v>36.4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121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27">
        <v>2</v>
      </c>
      <c r="B12" s="228" t="s">
        <v>130</v>
      </c>
      <c r="C12" s="244" t="s">
        <v>131</v>
      </c>
      <c r="D12" s="229" t="s">
        <v>113</v>
      </c>
      <c r="E12" s="230">
        <v>36.4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 t="s">
        <v>114</v>
      </c>
      <c r="S12" s="232" t="s">
        <v>115</v>
      </c>
      <c r="T12" s="233" t="s">
        <v>116</v>
      </c>
      <c r="U12" s="217">
        <v>5.8000000000000003E-2</v>
      </c>
      <c r="V12" s="217">
        <f>ROUND(E12*U12,2)</f>
        <v>2.11</v>
      </c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117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outlineLevel="1">
      <c r="A13" s="215"/>
      <c r="B13" s="216"/>
      <c r="C13" s="245" t="s">
        <v>125</v>
      </c>
      <c r="D13" s="234"/>
      <c r="E13" s="234"/>
      <c r="F13" s="234"/>
      <c r="G13" s="234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119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6" t="s">
        <v>256</v>
      </c>
      <c r="D14" s="218"/>
      <c r="E14" s="219">
        <v>36.4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121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>
      <c r="A15" s="227">
        <v>3</v>
      </c>
      <c r="B15" s="228" t="s">
        <v>132</v>
      </c>
      <c r="C15" s="244" t="s">
        <v>133</v>
      </c>
      <c r="D15" s="229" t="s">
        <v>113</v>
      </c>
      <c r="E15" s="230">
        <v>36.4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 t="s">
        <v>114</v>
      </c>
      <c r="S15" s="232" t="s">
        <v>115</v>
      </c>
      <c r="T15" s="233" t="s">
        <v>116</v>
      </c>
      <c r="U15" s="217">
        <v>8.6999999999999994E-2</v>
      </c>
      <c r="V15" s="217">
        <f>ROUND(E15*U15,2)</f>
        <v>3.17</v>
      </c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117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>
      <c r="A16" s="215"/>
      <c r="B16" s="216"/>
      <c r="C16" s="245" t="s">
        <v>134</v>
      </c>
      <c r="D16" s="234"/>
      <c r="E16" s="234"/>
      <c r="F16" s="234"/>
      <c r="G16" s="23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119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6" t="s">
        <v>256</v>
      </c>
      <c r="D17" s="218"/>
      <c r="E17" s="219">
        <v>36.4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121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27">
        <v>4</v>
      </c>
      <c r="B18" s="228" t="s">
        <v>135</v>
      </c>
      <c r="C18" s="244" t="s">
        <v>136</v>
      </c>
      <c r="D18" s="229" t="s">
        <v>113</v>
      </c>
      <c r="E18" s="230">
        <v>36.4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 t="s">
        <v>114</v>
      </c>
      <c r="S18" s="232" t="s">
        <v>115</v>
      </c>
      <c r="T18" s="233" t="s">
        <v>116</v>
      </c>
      <c r="U18" s="217">
        <v>1.0999999999999999E-2</v>
      </c>
      <c r="V18" s="217">
        <f>ROUND(E18*U18,2)</f>
        <v>0.4</v>
      </c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117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>
      <c r="A19" s="215"/>
      <c r="B19" s="216"/>
      <c r="C19" s="245" t="s">
        <v>134</v>
      </c>
      <c r="D19" s="234"/>
      <c r="E19" s="234"/>
      <c r="F19" s="234"/>
      <c r="G19" s="234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119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6" t="s">
        <v>256</v>
      </c>
      <c r="D20" s="218"/>
      <c r="E20" s="219">
        <v>36.4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121</v>
      </c>
      <c r="AH20" s="208">
        <v>0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22.5" outlineLevel="1">
      <c r="A21" s="227">
        <v>5</v>
      </c>
      <c r="B21" s="228" t="s">
        <v>137</v>
      </c>
      <c r="C21" s="244" t="s">
        <v>138</v>
      </c>
      <c r="D21" s="229" t="s">
        <v>113</v>
      </c>
      <c r="E21" s="230">
        <v>36.4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 t="s">
        <v>114</v>
      </c>
      <c r="S21" s="232" t="s">
        <v>115</v>
      </c>
      <c r="T21" s="233" t="s">
        <v>116</v>
      </c>
      <c r="U21" s="217">
        <v>0.65200000000000002</v>
      </c>
      <c r="V21" s="217">
        <f>ROUND(E21*U21,2)</f>
        <v>23.73</v>
      </c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117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>
      <c r="A22" s="215"/>
      <c r="B22" s="216"/>
      <c r="C22" s="246" t="s">
        <v>256</v>
      </c>
      <c r="D22" s="218"/>
      <c r="E22" s="219">
        <v>36.4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121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ht="22.5" outlineLevel="1">
      <c r="A23" s="227">
        <v>6</v>
      </c>
      <c r="B23" s="228" t="s">
        <v>139</v>
      </c>
      <c r="C23" s="244" t="s">
        <v>140</v>
      </c>
      <c r="D23" s="229" t="s">
        <v>113</v>
      </c>
      <c r="E23" s="230">
        <v>36.4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 t="s">
        <v>114</v>
      </c>
      <c r="S23" s="232" t="s">
        <v>115</v>
      </c>
      <c r="T23" s="233" t="s">
        <v>116</v>
      </c>
      <c r="U23" s="217">
        <v>8.9999999999999993E-3</v>
      </c>
      <c r="V23" s="217">
        <f>ROUND(E23*U23,2)</f>
        <v>0.33</v>
      </c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117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15"/>
      <c r="B24" s="216"/>
      <c r="C24" s="246" t="s">
        <v>256</v>
      </c>
      <c r="D24" s="218"/>
      <c r="E24" s="219">
        <v>36.4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121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35">
        <v>7</v>
      </c>
      <c r="B25" s="236" t="s">
        <v>257</v>
      </c>
      <c r="C25" s="247" t="s">
        <v>258</v>
      </c>
      <c r="D25" s="237" t="s">
        <v>145</v>
      </c>
      <c r="E25" s="238">
        <v>611</v>
      </c>
      <c r="F25" s="239"/>
      <c r="G25" s="240">
        <f>ROUND(E25*F25,2)</f>
        <v>0</v>
      </c>
      <c r="H25" s="239"/>
      <c r="I25" s="240">
        <f>ROUND(E25*H25,2)</f>
        <v>0</v>
      </c>
      <c r="J25" s="239"/>
      <c r="K25" s="240">
        <f>ROUND(E25*J25,2)</f>
        <v>0</v>
      </c>
      <c r="L25" s="240">
        <v>21</v>
      </c>
      <c r="M25" s="240">
        <f>G25*(1+L25/100)</f>
        <v>0</v>
      </c>
      <c r="N25" s="240">
        <v>0</v>
      </c>
      <c r="O25" s="240">
        <f>ROUND(E25*N25,2)</f>
        <v>0</v>
      </c>
      <c r="P25" s="240">
        <v>0</v>
      </c>
      <c r="Q25" s="240">
        <f>ROUND(E25*P25,2)</f>
        <v>0</v>
      </c>
      <c r="R25" s="240"/>
      <c r="S25" s="240" t="s">
        <v>115</v>
      </c>
      <c r="T25" s="241" t="s">
        <v>116</v>
      </c>
      <c r="U25" s="217">
        <v>0.06</v>
      </c>
      <c r="V25" s="217">
        <f>ROUND(E25*U25,2)</f>
        <v>36.659999999999997</v>
      </c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196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ht="22.5" outlineLevel="1">
      <c r="A26" s="227">
        <v>8</v>
      </c>
      <c r="B26" s="228" t="s">
        <v>259</v>
      </c>
      <c r="C26" s="244" t="s">
        <v>260</v>
      </c>
      <c r="D26" s="229" t="s">
        <v>145</v>
      </c>
      <c r="E26" s="230">
        <v>247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 t="s">
        <v>114</v>
      </c>
      <c r="S26" s="232" t="s">
        <v>115</v>
      </c>
      <c r="T26" s="233" t="s">
        <v>116</v>
      </c>
      <c r="U26" s="217">
        <v>0.17699999999999999</v>
      </c>
      <c r="V26" s="217">
        <f>ROUND(E26*U26,2)</f>
        <v>43.72</v>
      </c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196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>
      <c r="A27" s="215"/>
      <c r="B27" s="216"/>
      <c r="C27" s="245" t="s">
        <v>261</v>
      </c>
      <c r="D27" s="234"/>
      <c r="E27" s="234"/>
      <c r="F27" s="234"/>
      <c r="G27" s="234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119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outlineLevel="1">
      <c r="A28" s="215"/>
      <c r="B28" s="216"/>
      <c r="C28" s="246" t="s">
        <v>262</v>
      </c>
      <c r="D28" s="218"/>
      <c r="E28" s="219">
        <v>611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121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>
      <c r="A29" s="215"/>
      <c r="B29" s="216"/>
      <c r="C29" s="246" t="s">
        <v>263</v>
      </c>
      <c r="D29" s="218"/>
      <c r="E29" s="219">
        <v>-364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121</v>
      </c>
      <c r="AH29" s="208">
        <v>0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22.5" outlineLevel="1">
      <c r="A30" s="227">
        <v>9</v>
      </c>
      <c r="B30" s="228" t="s">
        <v>264</v>
      </c>
      <c r="C30" s="244" t="s">
        <v>265</v>
      </c>
      <c r="D30" s="229" t="s">
        <v>145</v>
      </c>
      <c r="E30" s="230">
        <v>364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21</v>
      </c>
      <c r="M30" s="232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2" t="s">
        <v>114</v>
      </c>
      <c r="S30" s="232" t="s">
        <v>115</v>
      </c>
      <c r="T30" s="233" t="s">
        <v>116</v>
      </c>
      <c r="U30" s="217">
        <v>0.33200000000000002</v>
      </c>
      <c r="V30" s="217">
        <f>ROUND(E30*U30,2)</f>
        <v>120.85</v>
      </c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196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5" t="s">
        <v>261</v>
      </c>
      <c r="D31" s="234"/>
      <c r="E31" s="234"/>
      <c r="F31" s="234"/>
      <c r="G31" s="234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119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outlineLevel="1">
      <c r="A32" s="215"/>
      <c r="B32" s="216"/>
      <c r="C32" s="246" t="s">
        <v>266</v>
      </c>
      <c r="D32" s="218"/>
      <c r="E32" s="219">
        <v>364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121</v>
      </c>
      <c r="AH32" s="208">
        <v>0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>
      <c r="A33" s="227">
        <v>10</v>
      </c>
      <c r="B33" s="228" t="s">
        <v>141</v>
      </c>
      <c r="C33" s="244" t="s">
        <v>142</v>
      </c>
      <c r="D33" s="229" t="s">
        <v>113</v>
      </c>
      <c r="E33" s="230">
        <v>36.4</v>
      </c>
      <c r="F33" s="231"/>
      <c r="G33" s="232">
        <f>ROUND(E33*F33,2)</f>
        <v>0</v>
      </c>
      <c r="H33" s="231"/>
      <c r="I33" s="232">
        <f>ROUND(E33*H33,2)</f>
        <v>0</v>
      </c>
      <c r="J33" s="231"/>
      <c r="K33" s="232">
        <f>ROUND(E33*J33,2)</f>
        <v>0</v>
      </c>
      <c r="L33" s="232">
        <v>21</v>
      </c>
      <c r="M33" s="232">
        <f>G33*(1+L33/100)</f>
        <v>0</v>
      </c>
      <c r="N33" s="232">
        <v>0</v>
      </c>
      <c r="O33" s="232">
        <f>ROUND(E33*N33,2)</f>
        <v>0</v>
      </c>
      <c r="P33" s="232">
        <v>0</v>
      </c>
      <c r="Q33" s="232">
        <f>ROUND(E33*P33,2)</f>
        <v>0</v>
      </c>
      <c r="R33" s="232" t="s">
        <v>114</v>
      </c>
      <c r="S33" s="232" t="s">
        <v>115</v>
      </c>
      <c r="T33" s="233" t="s">
        <v>116</v>
      </c>
      <c r="U33" s="217">
        <v>0</v>
      </c>
      <c r="V33" s="217">
        <f>ROUND(E33*U33,2)</f>
        <v>0</v>
      </c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117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outlineLevel="1">
      <c r="A34" s="215"/>
      <c r="B34" s="216"/>
      <c r="C34" s="246" t="s">
        <v>256</v>
      </c>
      <c r="D34" s="218"/>
      <c r="E34" s="219">
        <v>36.4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121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outlineLevel="1">
      <c r="A35" s="227">
        <v>11</v>
      </c>
      <c r="B35" s="228" t="s">
        <v>267</v>
      </c>
      <c r="C35" s="244" t="s">
        <v>268</v>
      </c>
      <c r="D35" s="229" t="s">
        <v>269</v>
      </c>
      <c r="E35" s="230">
        <v>18.879899999999999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1E-3</v>
      </c>
      <c r="O35" s="232">
        <f>ROUND(E35*N35,2)</f>
        <v>0.02</v>
      </c>
      <c r="P35" s="232">
        <v>0</v>
      </c>
      <c r="Q35" s="232">
        <f>ROUND(E35*P35,2)</f>
        <v>0</v>
      </c>
      <c r="R35" s="232" t="s">
        <v>242</v>
      </c>
      <c r="S35" s="232" t="s">
        <v>115</v>
      </c>
      <c r="T35" s="233" t="s">
        <v>116</v>
      </c>
      <c r="U35" s="217">
        <v>0</v>
      </c>
      <c r="V35" s="217">
        <f>ROUND(E35*U35,2)</f>
        <v>0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243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15"/>
      <c r="B36" s="216"/>
      <c r="C36" s="246" t="s">
        <v>270</v>
      </c>
      <c r="D36" s="218"/>
      <c r="E36" s="219">
        <v>18.879899999999999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121</v>
      </c>
      <c r="AH36" s="208">
        <v>0</v>
      </c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35">
        <v>12</v>
      </c>
      <c r="B37" s="236" t="s">
        <v>271</v>
      </c>
      <c r="C37" s="247" t="s">
        <v>272</v>
      </c>
      <c r="D37" s="237" t="s">
        <v>171</v>
      </c>
      <c r="E37" s="238">
        <v>1.8880000000000001E-2</v>
      </c>
      <c r="F37" s="239"/>
      <c r="G37" s="240">
        <f>ROUND(E37*F37,2)</f>
        <v>0</v>
      </c>
      <c r="H37" s="239"/>
      <c r="I37" s="240">
        <f>ROUND(E37*H37,2)</f>
        <v>0</v>
      </c>
      <c r="J37" s="239"/>
      <c r="K37" s="240">
        <f>ROUND(E37*J37,2)</f>
        <v>0</v>
      </c>
      <c r="L37" s="240">
        <v>21</v>
      </c>
      <c r="M37" s="240">
        <f>G37*(1+L37/100)</f>
        <v>0</v>
      </c>
      <c r="N37" s="240">
        <v>0</v>
      </c>
      <c r="O37" s="240">
        <f>ROUND(E37*N37,2)</f>
        <v>0</v>
      </c>
      <c r="P37" s="240">
        <v>0</v>
      </c>
      <c r="Q37" s="240">
        <f>ROUND(E37*P37,2)</f>
        <v>0</v>
      </c>
      <c r="R37" s="240"/>
      <c r="S37" s="240" t="s">
        <v>115</v>
      </c>
      <c r="T37" s="241" t="s">
        <v>116</v>
      </c>
      <c r="U37" s="217">
        <v>1.925</v>
      </c>
      <c r="V37" s="217">
        <f>ROUND(E37*U37,2)</f>
        <v>0.04</v>
      </c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207</v>
      </c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>
      <c r="A38" s="221" t="s">
        <v>109</v>
      </c>
      <c r="B38" s="222" t="s">
        <v>82</v>
      </c>
      <c r="C38" s="243" t="s">
        <v>27</v>
      </c>
      <c r="D38" s="223"/>
      <c r="E38" s="224"/>
      <c r="F38" s="225"/>
      <c r="G38" s="225">
        <f>SUMIF(AG39:AG40,"&lt;&gt;NOR",G39:G40)</f>
        <v>0</v>
      </c>
      <c r="H38" s="225"/>
      <c r="I38" s="225">
        <f>SUM(I39:I40)</f>
        <v>0</v>
      </c>
      <c r="J38" s="225"/>
      <c r="K38" s="225">
        <f>SUM(K39:K40)</f>
        <v>0</v>
      </c>
      <c r="L38" s="225"/>
      <c r="M38" s="225">
        <f>SUM(M39:M40)</f>
        <v>0</v>
      </c>
      <c r="N38" s="225"/>
      <c r="O38" s="225">
        <f>SUM(O39:O40)</f>
        <v>0</v>
      </c>
      <c r="P38" s="225"/>
      <c r="Q38" s="225">
        <f>SUM(Q39:Q40)</f>
        <v>0</v>
      </c>
      <c r="R38" s="225"/>
      <c r="S38" s="225"/>
      <c r="T38" s="226"/>
      <c r="U38" s="220"/>
      <c r="V38" s="220">
        <f>SUM(V39:V40)</f>
        <v>0</v>
      </c>
      <c r="W38" s="220"/>
      <c r="AG38" t="s">
        <v>110</v>
      </c>
    </row>
    <row r="39" spans="1:60" outlineLevel="1">
      <c r="A39" s="235">
        <v>13</v>
      </c>
      <c r="B39" s="236" t="s">
        <v>190</v>
      </c>
      <c r="C39" s="247" t="s">
        <v>191</v>
      </c>
      <c r="D39" s="237" t="s">
        <v>186</v>
      </c>
      <c r="E39" s="238">
        <v>1</v>
      </c>
      <c r="F39" s="239"/>
      <c r="G39" s="240">
        <f>ROUND(E39*F39,2)</f>
        <v>0</v>
      </c>
      <c r="H39" s="239"/>
      <c r="I39" s="240">
        <f>ROUND(E39*H39,2)</f>
        <v>0</v>
      </c>
      <c r="J39" s="239"/>
      <c r="K39" s="240">
        <f>ROUND(E39*J39,2)</f>
        <v>0</v>
      </c>
      <c r="L39" s="240">
        <v>21</v>
      </c>
      <c r="M39" s="240">
        <f>G39*(1+L39/100)</f>
        <v>0</v>
      </c>
      <c r="N39" s="240">
        <v>0</v>
      </c>
      <c r="O39" s="240">
        <f>ROUND(E39*N39,2)</f>
        <v>0</v>
      </c>
      <c r="P39" s="240">
        <v>0</v>
      </c>
      <c r="Q39" s="240">
        <f>ROUND(E39*P39,2)</f>
        <v>0</v>
      </c>
      <c r="R39" s="240"/>
      <c r="S39" s="240" t="s">
        <v>115</v>
      </c>
      <c r="T39" s="241" t="s">
        <v>168</v>
      </c>
      <c r="U39" s="217">
        <v>0</v>
      </c>
      <c r="V39" s="217">
        <f>ROUND(E39*U39,2)</f>
        <v>0</v>
      </c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187</v>
      </c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outlineLevel="1">
      <c r="A40" s="227">
        <v>14</v>
      </c>
      <c r="B40" s="228" t="s">
        <v>216</v>
      </c>
      <c r="C40" s="244" t="s">
        <v>217</v>
      </c>
      <c r="D40" s="229" t="s">
        <v>186</v>
      </c>
      <c r="E40" s="230">
        <v>1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/>
      <c r="S40" s="232" t="s">
        <v>115</v>
      </c>
      <c r="T40" s="233" t="s">
        <v>168</v>
      </c>
      <c r="U40" s="217">
        <v>0</v>
      </c>
      <c r="V40" s="217">
        <f>ROUND(E40*U40,2)</f>
        <v>0</v>
      </c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218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>
      <c r="A41" s="5"/>
      <c r="B41" s="6"/>
      <c r="C41" s="248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E41">
        <v>15</v>
      </c>
      <c r="AF41">
        <v>21</v>
      </c>
    </row>
    <row r="42" spans="1:60">
      <c r="A42" s="211"/>
      <c r="B42" s="212" t="s">
        <v>29</v>
      </c>
      <c r="C42" s="249"/>
      <c r="D42" s="213"/>
      <c r="E42" s="214"/>
      <c r="F42" s="214"/>
      <c r="G42" s="242">
        <f>G8+G38</f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AE42">
        <f>SUMIF(L7:L40,AE41,G7:G40)</f>
        <v>0</v>
      </c>
      <c r="AF42">
        <f>SUMIF(L7:L40,AF41,G7:G40)</f>
        <v>0</v>
      </c>
      <c r="AG42" t="s">
        <v>192</v>
      </c>
    </row>
    <row r="43" spans="1:60">
      <c r="C43" s="250"/>
      <c r="D43" s="192"/>
      <c r="AG43" t="s">
        <v>193</v>
      </c>
    </row>
    <row r="44" spans="1:60">
      <c r="D44" s="192"/>
    </row>
    <row r="45" spans="1:60">
      <c r="D45" s="192"/>
    </row>
    <row r="46" spans="1:60">
      <c r="D46" s="192"/>
    </row>
    <row r="47" spans="1:60">
      <c r="D47" s="192"/>
    </row>
    <row r="48" spans="1:60">
      <c r="D48" s="192"/>
    </row>
    <row r="49" spans="4:4">
      <c r="D49" s="192"/>
    </row>
    <row r="50" spans="4:4">
      <c r="D50" s="192"/>
    </row>
    <row r="51" spans="4:4">
      <c r="D51" s="192"/>
    </row>
    <row r="52" spans="4:4">
      <c r="D52" s="192"/>
    </row>
    <row r="53" spans="4:4">
      <c r="D53" s="192"/>
    </row>
    <row r="54" spans="4:4">
      <c r="D54" s="192"/>
    </row>
    <row r="55" spans="4:4">
      <c r="D55" s="192"/>
    </row>
    <row r="56" spans="4:4">
      <c r="D56" s="192"/>
    </row>
    <row r="57" spans="4:4">
      <c r="D57" s="192"/>
    </row>
    <row r="58" spans="4:4">
      <c r="D58" s="192"/>
    </row>
    <row r="59" spans="4:4">
      <c r="D59" s="192"/>
    </row>
    <row r="60" spans="4:4">
      <c r="D60" s="192"/>
    </row>
    <row r="61" spans="4:4">
      <c r="D61" s="192"/>
    </row>
    <row r="62" spans="4:4">
      <c r="D62" s="192"/>
    </row>
    <row r="63" spans="4:4">
      <c r="D63" s="192"/>
    </row>
    <row r="64" spans="4:4">
      <c r="D64" s="192"/>
    </row>
    <row r="65" spans="4:4">
      <c r="D65" s="192"/>
    </row>
    <row r="66" spans="4:4">
      <c r="D66" s="192"/>
    </row>
    <row r="67" spans="4:4">
      <c r="D67" s="192"/>
    </row>
    <row r="68" spans="4:4">
      <c r="D68" s="192"/>
    </row>
    <row r="69" spans="4:4">
      <c r="D69" s="192"/>
    </row>
    <row r="70" spans="4:4">
      <c r="D70" s="192"/>
    </row>
    <row r="71" spans="4:4">
      <c r="D71" s="192"/>
    </row>
    <row r="72" spans="4:4">
      <c r="D72" s="192"/>
    </row>
    <row r="73" spans="4:4">
      <c r="D73" s="192"/>
    </row>
    <row r="74" spans="4:4">
      <c r="D74" s="192"/>
    </row>
    <row r="75" spans="4:4">
      <c r="D75" s="192"/>
    </row>
    <row r="76" spans="4:4">
      <c r="D76" s="192"/>
    </row>
    <row r="77" spans="4:4">
      <c r="D77" s="192"/>
    </row>
    <row r="78" spans="4:4">
      <c r="D78" s="192"/>
    </row>
    <row r="79" spans="4:4">
      <c r="D79" s="192"/>
    </row>
    <row r="80" spans="4:4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0">
    <mergeCell ref="C16:G16"/>
    <mergeCell ref="C19:G19"/>
    <mergeCell ref="C27:G27"/>
    <mergeCell ref="C31:G31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Stavba</vt:lpstr>
      <vt:lpstr>VzorPolozky</vt:lpstr>
      <vt:lpstr>101 17_55_101 Pol</vt:lpstr>
      <vt:lpstr>111 17_55_111 Pol</vt:lpstr>
      <vt:lpstr>112 17_55_112 Pol</vt:lpstr>
      <vt:lpstr>113 17_55_113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'101 17_55_101 Pol'!Názvy_tisku</vt:lpstr>
      <vt:lpstr>'111 17_55_111 Pol'!Názvy_tisku</vt:lpstr>
      <vt:lpstr>'112 17_55_112 Pol'!Názvy_tisku</vt:lpstr>
      <vt:lpstr>'113 17_55_113 Pol'!Názvy_tisku</vt:lpstr>
      <vt:lpstr>oadresa</vt:lpstr>
      <vt:lpstr>Stavba!Objednatel</vt:lpstr>
      <vt:lpstr>Stavba!Objekt</vt:lpstr>
      <vt:lpstr>'101 17_55_101 Pol'!Oblast_tisku</vt:lpstr>
      <vt:lpstr>'111 17_55_111 Pol'!Oblast_tisku</vt:lpstr>
      <vt:lpstr>'112 17_55_112 Pol'!Oblast_tisku</vt:lpstr>
      <vt:lpstr>'113 17_55_113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2014-02-28T09:52:57Z</cp:lastPrinted>
  <dcterms:created xsi:type="dcterms:W3CDTF">2009-04-08T07:15:50Z</dcterms:created>
  <dcterms:modified xsi:type="dcterms:W3CDTF">2017-09-26T14:30:57Z</dcterms:modified>
</cp:coreProperties>
</file>